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msair.sharepoint.com/sites/NRS/Shared Documents/Task 5 - Policy, SAM, Infographic, TWG, Ann Report/5.3 Statistical Adjustment Model/PY2024/PY2024 negotiations/"/>
    </mc:Choice>
  </mc:AlternateContent>
  <xr:revisionPtr revIDLastSave="12" documentId="13_ncr:1_{B964725B-BE7B-4781-9AA7-FF2371612F96}" xr6:coauthVersionLast="47" xr6:coauthVersionMax="47" xr10:uidLastSave="{64F8012B-5C9C-4881-9E9A-5C011333E7A4}"/>
  <bookViews>
    <workbookView xWindow="-120" yWindow="-120" windowWidth="29040" windowHeight="15720" firstSheet="5" activeTab="5" xr2:uid="{24B251E5-66E3-4C18-80E9-46B71420BD04}"/>
  </bookViews>
  <sheets>
    <sheet name="MSG Data" sheetId="3" state="hidden" r:id="rId1"/>
    <sheet name="Q2 Emp &amp; Earn Data" sheetId="5" state="hidden" r:id="rId2"/>
    <sheet name="Q4 Emp &amp; Cred Data" sheetId="6" state="hidden" r:id="rId3"/>
    <sheet name="Est0" sheetId="11" state="hidden" r:id="rId4"/>
    <sheet name="Indicators" sheetId="14" state="hidden" r:id="rId5"/>
    <sheet name="Overview" sheetId="12" r:id="rId6"/>
    <sheet name="Data for Models" sheetId="13" r:id="rId7"/>
    <sheet name="MSG Model" sheetId="2" r:id="rId8"/>
    <sheet name="Q2 Emp Rate Model" sheetId="15" r:id="rId9"/>
    <sheet name="Med Earn Model" sheetId="8" r:id="rId10"/>
    <sheet name="Q4 Emp Rate Model" sheetId="9" r:id="rId11"/>
    <sheet name="Cred Att Model" sheetId="10" r:id="rId12"/>
    <sheet name="Estimate0s" sheetId="16" r:id="rId13"/>
  </sheets>
  <definedNames>
    <definedName name="_xlnm.Print_Titles" localSheetId="12">Estimate0s!$A:$A,Estimate0s!$1:$4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0" i="2" l="1"/>
  <c r="C68" i="2"/>
  <c r="C67" i="2"/>
  <c r="C66" i="2"/>
  <c r="C65" i="2"/>
  <c r="C64" i="2"/>
  <c r="C63" i="2"/>
  <c r="C62" i="2"/>
  <c r="C61" i="2"/>
  <c r="C60" i="2"/>
  <c r="C59" i="2"/>
  <c r="C57" i="2"/>
  <c r="C56" i="2"/>
  <c r="C55" i="2"/>
  <c r="C54" i="2"/>
  <c r="C53" i="2"/>
  <c r="C52" i="2"/>
  <c r="C51" i="2"/>
  <c r="C50" i="2"/>
  <c r="C49" i="2"/>
  <c r="C47" i="2"/>
  <c r="C46" i="2"/>
  <c r="C45" i="2"/>
  <c r="C43" i="2"/>
  <c r="C42" i="2"/>
  <c r="C41" i="2"/>
  <c r="C40" i="2"/>
  <c r="C39" i="2"/>
  <c r="C38" i="2"/>
  <c r="C36" i="2"/>
  <c r="C35" i="2"/>
  <c r="C34" i="2"/>
  <c r="C33" i="2"/>
  <c r="C31" i="2"/>
  <c r="C30" i="2"/>
  <c r="C29" i="2"/>
  <c r="C28" i="2"/>
  <c r="C27" i="2"/>
  <c r="C25" i="2"/>
  <c r="C24" i="2"/>
  <c r="C23" i="2"/>
  <c r="C22" i="2"/>
  <c r="C70" i="2"/>
  <c r="C69" i="2"/>
  <c r="C9" i="2"/>
  <c r="C10" i="2"/>
  <c r="B4" i="10"/>
  <c r="C11" i="10" s="1"/>
  <c r="B4" i="9"/>
  <c r="C13" i="9" s="1"/>
  <c r="B4" i="8"/>
  <c r="C16" i="8" s="1"/>
  <c r="B4" i="15"/>
  <c r="C16" i="15" s="1"/>
  <c r="C11" i="2"/>
  <c r="C17" i="2"/>
  <c r="C16" i="2"/>
  <c r="C15" i="2"/>
  <c r="C14" i="2"/>
  <c r="C13" i="2"/>
  <c r="C12" i="2"/>
  <c r="C6" i="2"/>
  <c r="C6" i="10" l="1"/>
  <c r="C13" i="8"/>
  <c r="C6" i="9"/>
  <c r="C14" i="8"/>
  <c r="C15" i="8"/>
  <c r="C13" i="15"/>
  <c r="C14" i="15"/>
  <c r="C12" i="8"/>
  <c r="C14" i="10"/>
  <c r="C15" i="9"/>
  <c r="C12" i="9"/>
  <c r="C6" i="8"/>
  <c r="C15" i="15"/>
  <c r="C11" i="8"/>
  <c r="C15" i="10"/>
  <c r="C6" i="15"/>
  <c r="C12" i="15"/>
  <c r="C14" i="9"/>
  <c r="C11" i="9"/>
  <c r="C13" i="10"/>
  <c r="C12" i="10"/>
  <c r="C69" i="15"/>
  <c r="C68" i="15"/>
  <c r="C67" i="15"/>
  <c r="C66" i="15"/>
  <c r="C65" i="15"/>
  <c r="C64" i="15"/>
  <c r="C63" i="15"/>
  <c r="C62" i="15"/>
  <c r="C61" i="15"/>
  <c r="C60" i="15"/>
  <c r="C59" i="15"/>
  <c r="C58" i="15"/>
  <c r="C56" i="15"/>
  <c r="C55" i="15"/>
  <c r="C54" i="15"/>
  <c r="C53" i="15"/>
  <c r="C52" i="15"/>
  <c r="C51" i="15"/>
  <c r="C50" i="15"/>
  <c r="C49" i="15"/>
  <c r="C48" i="15"/>
  <c r="C46" i="15"/>
  <c r="C45" i="15"/>
  <c r="C44" i="15"/>
  <c r="C42" i="15"/>
  <c r="C41" i="15"/>
  <c r="C40" i="15"/>
  <c r="C39" i="15"/>
  <c r="C38" i="15"/>
  <c r="C37" i="15"/>
  <c r="C35" i="15"/>
  <c r="C34" i="15"/>
  <c r="C33" i="15"/>
  <c r="C32" i="15"/>
  <c r="C30" i="15"/>
  <c r="C29" i="15"/>
  <c r="C28" i="15"/>
  <c r="C27" i="15"/>
  <c r="C26" i="15"/>
  <c r="C24" i="15"/>
  <c r="C23" i="15"/>
  <c r="C22" i="15"/>
  <c r="C69" i="8"/>
  <c r="C68" i="8"/>
  <c r="C67" i="8"/>
  <c r="C66" i="8"/>
  <c r="C65" i="8"/>
  <c r="C64" i="8"/>
  <c r="C63" i="8"/>
  <c r="C62" i="8"/>
  <c r="C61" i="8"/>
  <c r="C60" i="8"/>
  <c r="C59" i="8"/>
  <c r="C58" i="8"/>
  <c r="C56" i="8"/>
  <c r="C55" i="8"/>
  <c r="C54" i="8"/>
  <c r="C53" i="8"/>
  <c r="C52" i="8"/>
  <c r="C51" i="8"/>
  <c r="C50" i="8"/>
  <c r="C49" i="8"/>
  <c r="C48" i="8"/>
  <c r="C46" i="8"/>
  <c r="C45" i="8"/>
  <c r="C44" i="8"/>
  <c r="C42" i="8"/>
  <c r="C41" i="8"/>
  <c r="C40" i="8"/>
  <c r="C39" i="8"/>
  <c r="C38" i="8"/>
  <c r="C37" i="8"/>
  <c r="C35" i="8"/>
  <c r="C34" i="8"/>
  <c r="C33" i="8"/>
  <c r="C32" i="8"/>
  <c r="C30" i="8"/>
  <c r="C29" i="8"/>
  <c r="C28" i="8"/>
  <c r="C27" i="8"/>
  <c r="C26" i="8"/>
  <c r="C24" i="8"/>
  <c r="C23" i="8"/>
  <c r="C22" i="8"/>
  <c r="C21" i="8"/>
  <c r="C19" i="8"/>
  <c r="C68" i="9"/>
  <c r="C67" i="9"/>
  <c r="C66" i="9"/>
  <c r="C65" i="9"/>
  <c r="C64" i="9"/>
  <c r="C63" i="9"/>
  <c r="C62" i="9"/>
  <c r="C61" i="9"/>
  <c r="C60" i="9"/>
  <c r="C59" i="9"/>
  <c r="C58" i="9"/>
  <c r="C57" i="9"/>
  <c r="C55" i="9"/>
  <c r="C54" i="9"/>
  <c r="C53" i="9"/>
  <c r="C52" i="9"/>
  <c r="C51" i="9"/>
  <c r="C50" i="9"/>
  <c r="C49" i="9"/>
  <c r="C48" i="9"/>
  <c r="C47" i="9"/>
  <c r="C45" i="9"/>
  <c r="C44" i="9"/>
  <c r="C43" i="9"/>
  <c r="C41" i="9"/>
  <c r="C40" i="9"/>
  <c r="C39" i="9"/>
  <c r="C38" i="9"/>
  <c r="C37" i="9"/>
  <c r="C36" i="9"/>
  <c r="C34" i="9"/>
  <c r="C33" i="9"/>
  <c r="C32" i="9"/>
  <c r="C31" i="9"/>
  <c r="C29" i="9"/>
  <c r="C28" i="9"/>
  <c r="C27" i="9"/>
  <c r="C26" i="9"/>
  <c r="C25" i="9"/>
  <c r="C23" i="9"/>
  <c r="C22" i="9"/>
  <c r="C21" i="9"/>
  <c r="C20" i="9"/>
  <c r="C18" i="9"/>
  <c r="C68" i="10"/>
  <c r="C67" i="10"/>
  <c r="C66" i="10"/>
  <c r="C65" i="10"/>
  <c r="C64" i="10"/>
  <c r="C63" i="10"/>
  <c r="C62" i="10"/>
  <c r="C61" i="10"/>
  <c r="C60" i="10"/>
  <c r="C59" i="10"/>
  <c r="C58" i="10"/>
  <c r="C57" i="10"/>
  <c r="C55" i="10"/>
  <c r="C54" i="10"/>
  <c r="C53" i="10"/>
  <c r="C52" i="10"/>
  <c r="C51" i="10"/>
  <c r="C50" i="10"/>
  <c r="C49" i="10"/>
  <c r="C48" i="10"/>
  <c r="C47" i="10"/>
  <c r="C45" i="10"/>
  <c r="C44" i="10"/>
  <c r="C43" i="10"/>
  <c r="C41" i="10"/>
  <c r="C40" i="10"/>
  <c r="C39" i="10"/>
  <c r="C38" i="10"/>
  <c r="C37" i="10"/>
  <c r="C36" i="10"/>
  <c r="C34" i="10"/>
  <c r="C33" i="10"/>
  <c r="C32" i="10"/>
  <c r="C31" i="10"/>
  <c r="C29" i="10"/>
  <c r="C28" i="10"/>
  <c r="C27" i="10"/>
  <c r="C26" i="10"/>
  <c r="C25" i="10"/>
  <c r="C23" i="10"/>
  <c r="C22" i="10"/>
  <c r="C21" i="10"/>
  <c r="C20" i="10"/>
  <c r="C18" i="10"/>
  <c r="C21" i="15"/>
  <c r="C19" i="15"/>
  <c r="C9" i="8"/>
  <c r="C10" i="8"/>
  <c r="C9" i="9"/>
  <c r="C10" i="9"/>
  <c r="C9" i="10"/>
  <c r="C10" i="10"/>
  <c r="C9" i="15"/>
  <c r="C10" i="15"/>
  <c r="C11" i="15"/>
</calcChain>
</file>

<file path=xl/sharedStrings.xml><?xml version="1.0" encoding="utf-8"?>
<sst xmlns="http://schemas.openxmlformats.org/spreadsheetml/2006/main" count="2531" uniqueCount="329">
  <si>
    <t>state</t>
  </si>
  <si>
    <t>agegrp_1618</t>
  </si>
  <si>
    <t>agegrp_1924</t>
  </si>
  <si>
    <t>agegrp_2544</t>
  </si>
  <si>
    <t>agegrp_45pl</t>
  </si>
  <si>
    <t>hisp</t>
  </si>
  <si>
    <t>asian_hi</t>
  </si>
  <si>
    <t>black</t>
  </si>
  <si>
    <t>white</t>
  </si>
  <si>
    <t>amind_tworace</t>
  </si>
  <si>
    <t>edu_unknown</t>
  </si>
  <si>
    <t>edu_lths</t>
  </si>
  <si>
    <t>edu_hs</t>
  </si>
  <si>
    <t>edu_gths</t>
  </si>
  <si>
    <t>abeesl_abe12</t>
  </si>
  <si>
    <t>abeesl_abe34</t>
  </si>
  <si>
    <t>abeesl_abe56</t>
  </si>
  <si>
    <t>abeesl_esl12</t>
  </si>
  <si>
    <t>abeesl_esl34</t>
  </si>
  <si>
    <t>abeesl_esl56</t>
  </si>
  <si>
    <t>lfs_emp</t>
  </si>
  <si>
    <t>lfs_unemp</t>
  </si>
  <si>
    <t>lfs_notinlf</t>
  </si>
  <si>
    <t>ltunemp</t>
  </si>
  <si>
    <t>disabl</t>
  </si>
  <si>
    <t>homeless</t>
  </si>
  <si>
    <t>exoff</t>
  </si>
  <si>
    <t>tanftwoyr</t>
  </si>
  <si>
    <t>singlepar</t>
  </si>
  <si>
    <t>displhome</t>
  </si>
  <si>
    <t>migrant</t>
  </si>
  <si>
    <t>lowinc</t>
  </si>
  <si>
    <t>ur</t>
  </si>
  <si>
    <t>pct_business</t>
  </si>
  <si>
    <t>pct_construction</t>
  </si>
  <si>
    <t>pct_edhealthcare</t>
  </si>
  <si>
    <t>pct_financial</t>
  </si>
  <si>
    <t>pct_information</t>
  </si>
  <si>
    <t>pct_leisure</t>
  </si>
  <si>
    <t>pct_manufacturing</t>
  </si>
  <si>
    <t>pct_natresources</t>
  </si>
  <si>
    <t>pct_otherserv</t>
  </si>
  <si>
    <t>pct_publicadmin</t>
  </si>
  <si>
    <t>pct_tradeutil</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</si>
  <si>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</si>
  <si>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</si>
  <si>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</si>
  <si>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</si>
  <si>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</si>
  <si>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</si>
  <si>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</si>
  <si>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</si>
  <si>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</si>
  <si>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</si>
  <si>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</si>
  <si>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</si>
  <si>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</si>
  <si>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</si>
  <si>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</si>
  <si>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</si>
  <si>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</si>
  <si>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</si>
  <si>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</si>
  <si>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</si>
  <si>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</si>
  <si>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</si>
  <si>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</si>
  <si>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</si>
  <si>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</si>
  <si>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</si>
  <si>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</si>
  <si>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</si>
  <si>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</si>
  <si>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</si>
  <si>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</si>
  <si>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</si>
  <si>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</si>
  <si>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</si>
  <si>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</si>
  <si>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</si>
  <si>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</si>
  <si>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</si>
  <si>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</si>
  <si>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</si>
  <si>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</si>
  <si>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</si>
  <si>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</si>
  <si>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</si>
  <si>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</si>
  <si>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</si>
  <si>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</si>
  <si>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</si>
  <si>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</si>
  <si>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</si>
  <si>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</si>
  <si>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Puerto Rico</t>
  </si>
  <si>
    <t>Reported values and predicted values from final model for each performance indicator</t>
  </si>
  <si>
    <t>State</t>
  </si>
  <si>
    <t>year</t>
  </si>
  <si>
    <t>msg_rate</t>
  </si>
  <si>
    <t>q2emp_rate</t>
  </si>
  <si>
    <t>med_earn</t>
  </si>
  <si>
    <t>cyear</t>
  </si>
  <si>
    <t>q4emp_rate</t>
  </si>
  <si>
    <t>cred_rate</t>
  </si>
  <si>
    <t>Overview</t>
  </si>
  <si>
    <t>Purpose</t>
  </si>
  <si>
    <r>
      <t>Steps to generate Estimate</t>
    </r>
    <r>
      <rPr>
        <b/>
        <vertAlign val="subscript"/>
        <sz val="12"/>
        <color theme="1"/>
        <rFont val="Calibri"/>
        <family val="2"/>
        <scheme val="minor"/>
      </rPr>
      <t>0</t>
    </r>
  </si>
  <si>
    <r>
      <t>Estimate</t>
    </r>
    <r>
      <rPr>
        <vertAlign val="subscript"/>
        <sz val="11"/>
        <color theme="1"/>
        <rFont val="Calibri"/>
        <family val="2"/>
        <scheme val="minor"/>
      </rPr>
      <t>0</t>
    </r>
    <r>
      <rPr>
        <sz val="11"/>
        <color theme="1"/>
        <rFont val="Calibri"/>
        <family val="2"/>
        <scheme val="minor"/>
      </rPr>
      <t xml:space="preserve"> is the predicted performance indicator value from the model that is used as one of four factors in negotiations. Estimate</t>
    </r>
    <r>
      <rPr>
        <vertAlign val="subscript"/>
        <sz val="11"/>
        <color theme="1"/>
        <rFont val="Calibri"/>
        <family val="2"/>
        <scheme val="minor"/>
      </rPr>
      <t>0</t>
    </r>
    <r>
      <rPr>
        <sz val="11"/>
        <color theme="1"/>
        <rFont val="Calibri"/>
        <family val="2"/>
        <scheme val="minor"/>
      </rPr>
      <t xml:space="preserve"> reflects how participant characteristics and state economic conditions are related to performance indicator values. Estimate</t>
    </r>
    <r>
      <rPr>
        <vertAlign val="subscript"/>
        <sz val="11"/>
        <color theme="1"/>
        <rFont val="Calibri"/>
        <family val="2"/>
        <scheme val="minor"/>
      </rPr>
      <t>0</t>
    </r>
    <r>
      <rPr>
        <sz val="11"/>
        <color theme="1"/>
        <rFont val="Calibri"/>
        <family val="2"/>
        <scheme val="minor"/>
      </rPr>
      <t xml:space="preserve"> is predicted performance based on the most recent participant characteristics and state economic conditions. Each performance indicator has associated Estimate0's, and each state has its own value of Estimate</t>
    </r>
    <r>
      <rPr>
        <vertAlign val="subscript"/>
        <sz val="11"/>
        <color theme="1"/>
        <rFont val="Calibri"/>
        <family val="2"/>
        <scheme val="minor"/>
      </rPr>
      <t>0</t>
    </r>
    <r>
      <rPr>
        <sz val="11"/>
        <color theme="1"/>
        <rFont val="Calibri"/>
        <family val="2"/>
        <scheme val="minor"/>
      </rPr>
      <t xml:space="preserve"> for each performance indicator. Estimate</t>
    </r>
    <r>
      <rPr>
        <vertAlign val="subscript"/>
        <sz val="11"/>
        <color theme="1"/>
        <rFont val="Calibri"/>
        <family val="2"/>
        <scheme val="minor"/>
      </rPr>
      <t>0</t>
    </r>
    <r>
      <rPr>
        <sz val="11"/>
        <color theme="1"/>
        <rFont val="Calibri"/>
        <family val="2"/>
        <scheme val="minor"/>
      </rPr>
      <t>'s are calculated using the following steps.</t>
    </r>
  </si>
  <si>
    <t>1.     For each performance indicator, a regression model is run using available data on the performance indicator, NRS participant characteristics, and state economic conditions. Models for the five performance indicators include the same predictor variables of participant characteristics and economic conditions. The regression model includes a state-specific coefficient (state fixed-effect) that accounts for any other state factors that would affect performance indicators and are constant over time.</t>
  </si>
  <si>
    <t>How to use this tool</t>
  </si>
  <si>
    <r>
      <rPr>
        <b/>
        <sz val="11"/>
        <color theme="1"/>
        <rFont val="Calibri"/>
        <family val="2"/>
        <scheme val="minor"/>
      </rPr>
      <t>Data for Models tab:</t>
    </r>
    <r>
      <rPr>
        <sz val="11"/>
        <color theme="1"/>
        <rFont val="Calibri"/>
        <family val="2"/>
        <scheme val="minor"/>
      </rPr>
      <t xml:space="preserve"> This tab includes more details on the data used to estimate each model and the data used to generate the predicted Estimate</t>
    </r>
    <r>
      <rPr>
        <vertAlign val="subscript"/>
        <sz val="11"/>
        <color theme="1"/>
        <rFont val="Calibri"/>
        <family val="2"/>
        <scheme val="minor"/>
      </rPr>
      <t>0</t>
    </r>
    <r>
      <rPr>
        <sz val="11"/>
        <color theme="1"/>
        <rFont val="Calibri"/>
        <family val="2"/>
        <scheme val="minor"/>
      </rPr>
      <t xml:space="preserve">. See this tab for descriptions of the program year (PY) cohorts used for the MSG, Q2 employment rate, and median earnings models, and the calendar year (CY) cohorts used for the Q4 employment rate and credential attainment rate models. </t>
    </r>
  </si>
  <si>
    <r>
      <rPr>
        <b/>
        <sz val="11"/>
        <color theme="1"/>
        <rFont val="Calibri"/>
        <family val="2"/>
        <scheme val="minor"/>
      </rPr>
      <t>Performance indicator model tabs:</t>
    </r>
    <r>
      <rPr>
        <sz val="11"/>
        <color theme="1"/>
        <rFont val="Calibri"/>
        <family val="2"/>
        <scheme val="minor"/>
      </rPr>
      <t xml:space="preserve"> On the MSG Model tab, select a state. This state will be applied to all the model tabs. After a state is selected, Estimate</t>
    </r>
    <r>
      <rPr>
        <vertAlign val="subscript"/>
        <sz val="11"/>
        <color theme="1"/>
        <rFont val="Calibri"/>
        <family val="2"/>
        <scheme val="minor"/>
      </rPr>
      <t>0</t>
    </r>
    <r>
      <rPr>
        <sz val="11"/>
        <color theme="1"/>
        <rFont val="Calibri"/>
        <family val="2"/>
        <scheme val="minor"/>
      </rPr>
      <t xml:space="preserve"> and reported peformance indicator values will display for that state. The most recent data on participant characteristics and state economic conditions that is used for prediction will also be displayed. Coefficients for each predictor variable and the state coefficients are shown on these tabs.</t>
    </r>
  </si>
  <si>
    <r>
      <rPr>
        <b/>
        <sz val="11"/>
        <color theme="1"/>
        <rFont val="Calibri"/>
        <family val="2"/>
        <scheme val="minor"/>
      </rPr>
      <t>Estimate0s tab:</t>
    </r>
    <r>
      <rPr>
        <sz val="11"/>
        <color theme="1"/>
        <rFont val="Calibri"/>
        <family val="2"/>
        <scheme val="minor"/>
      </rPr>
      <t xml:space="preserve"> This tab displays reported values for the performance indicators and Estimate</t>
    </r>
    <r>
      <rPr>
        <vertAlign val="subscript"/>
        <sz val="11"/>
        <color theme="1"/>
        <rFont val="Calibri"/>
        <family val="2"/>
        <scheme val="minor"/>
      </rPr>
      <t>0</t>
    </r>
    <r>
      <rPr>
        <sz val="11"/>
        <color theme="1"/>
        <rFont val="Calibri"/>
        <family val="2"/>
        <scheme val="minor"/>
      </rPr>
      <t>'s for each performance indicator, for each state.</t>
    </r>
  </si>
  <si>
    <t>Data used in statistical adjustment models</t>
  </si>
  <si>
    <r>
      <rPr>
        <b/>
        <sz val="11"/>
        <color theme="1"/>
        <rFont val="Calibri"/>
        <family val="2"/>
        <scheme val="minor"/>
      </rPr>
      <t>Data used for prediction:</t>
    </r>
    <r>
      <rPr>
        <sz val="11"/>
        <color theme="1"/>
        <rFont val="Calibri"/>
        <family val="2"/>
        <scheme val="minor"/>
      </rPr>
      <t xml:space="preserve"> NRS participant characteristics and economic measures are multiplied by the estimated coefficients to generate a prediction of the outcome that is called Estimate</t>
    </r>
    <r>
      <rPr>
        <vertAlign val="subscript"/>
        <sz val="11"/>
        <color theme="1"/>
        <rFont val="Calibri"/>
        <family val="2"/>
        <scheme val="minor"/>
      </rPr>
      <t>0</t>
    </r>
    <r>
      <rPr>
        <sz val="11"/>
        <color theme="1"/>
        <rFont val="Calibri"/>
        <family val="2"/>
        <scheme val="minor"/>
      </rPr>
      <t>. The top row in each table below shows the most recent NRS participant characteristics and economic data that are used to predict Estimate</t>
    </r>
    <r>
      <rPr>
        <vertAlign val="subscript"/>
        <sz val="11"/>
        <color theme="1"/>
        <rFont val="Calibri"/>
        <family val="2"/>
        <scheme val="minor"/>
      </rPr>
      <t>0</t>
    </r>
    <r>
      <rPr>
        <sz val="11"/>
        <color theme="1"/>
        <rFont val="Calibri"/>
        <family val="2"/>
        <scheme val="minor"/>
      </rPr>
      <t>.</t>
    </r>
  </si>
  <si>
    <r>
      <rPr>
        <b/>
        <sz val="11"/>
        <color theme="1"/>
        <rFont val="Calibri"/>
        <family val="2"/>
        <scheme val="minor"/>
      </rPr>
      <t xml:space="preserve">Economic data: </t>
    </r>
    <r>
      <rPr>
        <sz val="11"/>
        <color theme="1"/>
        <rFont val="Calibri"/>
        <family val="2"/>
        <scheme val="minor"/>
      </rPr>
      <t>Economic data from quarters of exit and quarters of data collection are averaged to create measures that are used in model estimation. The column on quarters of exit and quarters of data collection shows the time period used to generate the economic measures.</t>
    </r>
  </si>
  <si>
    <t>MSG Rate Model</t>
  </si>
  <si>
    <t>Cohort</t>
  </si>
  <si>
    <t>Quarters of exit</t>
  </si>
  <si>
    <t>Quarters of data collection</t>
  </si>
  <si>
    <t>Quarters of exit AND quarters of data collection</t>
  </si>
  <si>
    <t>Economic data used</t>
  </si>
  <si>
    <t>NRS participant characteristics data used</t>
  </si>
  <si>
    <t>NOTE: For MSG, there is no gap between quarters of exit and quarters of data collection.</t>
  </si>
  <si>
    <t>Q2 Employment Rate and Median Earnings Models</t>
  </si>
  <si>
    <t>CY 2020 (January 1, 2020 - December 31, 2020)</t>
  </si>
  <si>
    <t>July 1, 2019 - December 31, 2020 (CY 2019 Q2 - 2020 Q4)</t>
  </si>
  <si>
    <t>CY 2019 (January 1, 2019 - December 31, 2019)</t>
  </si>
  <si>
    <t>July 1, 2018 - December 31, 2019 (CY 2018 Q2 - 2019 Q4)</t>
  </si>
  <si>
    <t>CY 2018 (January 1, 2018 - December 31, 2018)</t>
  </si>
  <si>
    <t>July 1, 2017 - December 31, 2018 (CY 2017 Q2 - 2018 Q4)</t>
  </si>
  <si>
    <t>CY 2017 (January 1, 2017 - December 31, 2017)</t>
  </si>
  <si>
    <t>July 1, 2016 - December 31, 2017 (CY 2016 Q2 - 2017 Q4)</t>
  </si>
  <si>
    <t>NOTE: For Q2 employment rate and median earnings, there is a two quarter gap between quarters of exit and quarters of data collection.</t>
  </si>
  <si>
    <t>Q4 Employment Rate and Credential Attainment Rate Models</t>
  </si>
  <si>
    <t>CY 2019 and CY 2020 (January 1, 2019 - December 31, 2020)</t>
  </si>
  <si>
    <t>January 1, 2019 - December 31, 2020 (CY 2019 Q1 - 2020 Q4)</t>
  </si>
  <si>
    <t>Average of PY 2019 and PY 2020</t>
  </si>
  <si>
    <t>January 1, 2018 - December 31, 2019 (CY 2018 Q1 - 2019 Q4)</t>
  </si>
  <si>
    <t>Average of PY 2018 and PY 2019</t>
  </si>
  <si>
    <t>CY 2018 (January 1, 2018 -December 31, 2018)</t>
  </si>
  <si>
    <t>CY 2018 and CY 2019 (January 1, 2018 - December 31, 2019)</t>
  </si>
  <si>
    <t>Average of PY 2017 and PY 2018</t>
  </si>
  <si>
    <t>NOTE: For Q4 employment rate and credential attainment rate, there is a four quarter gap between quarters of exit and quarters of data collection.</t>
  </si>
  <si>
    <t>MSG Model</t>
  </si>
  <si>
    <t>&lt;- Select state</t>
  </si>
  <si>
    <t>Reported MSG</t>
  </si>
  <si>
    <t>PY 2020-21</t>
  </si>
  <si>
    <t>PY 2019-20</t>
  </si>
  <si>
    <t>PY 2018-19</t>
  </si>
  <si>
    <t>PY 2017-18</t>
  </si>
  <si>
    <t>PY 2016-17</t>
  </si>
  <si>
    <t>Predictor variables included in model</t>
  </si>
  <si>
    <t>Coefficient</t>
  </si>
  <si>
    <t>Age group</t>
  </si>
  <si>
    <t>% age 16-18 (omitted category)</t>
  </si>
  <si>
    <t>n/a</t>
  </si>
  <si>
    <t>% age 19-24</t>
  </si>
  <si>
    <t>% age 25-44</t>
  </si>
  <si>
    <t>% age 45 and older</t>
  </si>
  <si>
    <t>Race and ethnicity</t>
  </si>
  <si>
    <t>% Asian or Hawaiian or other Pacific Islander</t>
  </si>
  <si>
    <t>% Black</t>
  </si>
  <si>
    <t>% American Indian or Alaskan Native or two or more races</t>
  </si>
  <si>
    <t>Highest degree or level of school completed</t>
  </si>
  <si>
    <t>% unknown</t>
  </si>
  <si>
    <t>% less than a high school diploma (omitted category)</t>
  </si>
  <si>
    <t>% high school diploma or alternate credential</t>
  </si>
  <si>
    <t>% some postsecondary education (no degree) or postsecondary or professional degree</t>
  </si>
  <si>
    <t>Entering educational functioning level</t>
  </si>
  <si>
    <t>% ABE Level 1 or 2 (omitted category)</t>
  </si>
  <si>
    <t>% ABE Level 3 or 4</t>
  </si>
  <si>
    <t>% ABE Level 5 or 6</t>
  </si>
  <si>
    <t>% ESL Level 1 or 2</t>
  </si>
  <si>
    <t>% ESL Level 3 or 4</t>
  </si>
  <si>
    <t>% ESL Level 5 or 6</t>
  </si>
  <si>
    <t>Labor force status on entry</t>
  </si>
  <si>
    <t>% employed or employed but received 
notice of termination (omitted category)</t>
  </si>
  <si>
    <t>% unemployed</t>
  </si>
  <si>
    <t>% not in the labor force</t>
  </si>
  <si>
    <t>Barriers to employment</t>
  </si>
  <si>
    <t xml:space="preserve">% long-term unemployed </t>
  </si>
  <si>
    <t>% individuals with disabilities</t>
  </si>
  <si>
    <t>% homeless individuals/runaway youth</t>
  </si>
  <si>
    <t>% ex-offenders</t>
  </si>
  <si>
    <t>% exhausting TANF within 2 years</t>
  </si>
  <si>
    <t>% single parents</t>
  </si>
  <si>
    <t>% displaced homemakers</t>
  </si>
  <si>
    <t>% migrant and seasonal farmworkers</t>
  </si>
  <si>
    <t>% low-income individuals</t>
  </si>
  <si>
    <t>State economic conditions</t>
  </si>
  <si>
    <t>State unemployment rate</t>
  </si>
  <si>
    <t>% employed in professional and business services</t>
  </si>
  <si>
    <t>% employed in construction</t>
  </si>
  <si>
    <t>% employed in financial activities</t>
  </si>
  <si>
    <t>% employed in information</t>
  </si>
  <si>
    <t>% employed in leisure and hospitality</t>
  </si>
  <si>
    <t>% employed in manufacturing</t>
  </si>
  <si>
    <t>% employed in natural resources and mining</t>
  </si>
  <si>
    <t>% employed in public administration</t>
  </si>
  <si>
    <t>% employed in trade, transit, and utilities</t>
  </si>
  <si>
    <t>State coefficients (state fixed effects)</t>
  </si>
  <si>
    <t>Q2 Employment Rate Model</t>
  </si>
  <si>
    <t>&lt;- To change state, select state from MSG Model tab</t>
  </si>
  <si>
    <t>Reported Q2 employment rate</t>
  </si>
  <si>
    <t>PY 2019-20 cohort</t>
  </si>
  <si>
    <t>PY 2018-19 cohort</t>
  </si>
  <si>
    <t>PY 2017-18 cohort</t>
  </si>
  <si>
    <t>PY 2016-17 cohort</t>
  </si>
  <si>
    <t>Median Earnings Model</t>
  </si>
  <si>
    <t>Reported median earnings</t>
  </si>
  <si>
    <t>Q4 Employment Rate Model</t>
  </si>
  <si>
    <t>Reported Q4 employment rate</t>
  </si>
  <si>
    <t>CY 2019 cohort</t>
  </si>
  <si>
    <t>CY 2018 cohort</t>
  </si>
  <si>
    <t>CY 2017 cohort</t>
  </si>
  <si>
    <t>Credential Attainment Rate Model</t>
  </si>
  <si>
    <t>Reported credential attainment rate</t>
  </si>
  <si>
    <r>
      <t>Reported state indicator values and Estimate</t>
    </r>
    <r>
      <rPr>
        <b/>
        <vertAlign val="subscript"/>
        <sz val="14"/>
        <color theme="1"/>
        <rFont val="Calibri"/>
        <family val="2"/>
        <scheme val="minor"/>
      </rPr>
      <t>0</t>
    </r>
    <r>
      <rPr>
        <b/>
        <sz val="14"/>
        <color theme="1"/>
        <rFont val="Calibri"/>
        <family val="2"/>
        <scheme val="minor"/>
      </rPr>
      <t>'s for each state indicator</t>
    </r>
  </si>
  <si>
    <t>MSG</t>
  </si>
  <si>
    <t>Q2 employment rate</t>
  </si>
  <si>
    <t>Median earnings</t>
  </si>
  <si>
    <t>Q4 employment rate</t>
  </si>
  <si>
    <t>Credential attainment rate</t>
  </si>
  <si>
    <t>Reported</t>
  </si>
  <si>
    <t>Reported by PY cohort</t>
  </si>
  <si>
    <t>Reported by CY cohort</t>
  </si>
  <si>
    <t>PY 2016</t>
  </si>
  <si>
    <t>PY 2017</t>
  </si>
  <si>
    <t>PY 2018</t>
  </si>
  <si>
    <t>PY 2019</t>
  </si>
  <si>
    <t>PY 2020</t>
  </si>
  <si>
    <r>
      <t>Estimate</t>
    </r>
    <r>
      <rPr>
        <vertAlign val="subscript"/>
        <sz val="10"/>
        <color theme="1"/>
        <rFont val="Calibri"/>
        <family val="2"/>
        <scheme val="minor"/>
      </rPr>
      <t>0</t>
    </r>
  </si>
  <si>
    <t>CY 2017</t>
  </si>
  <si>
    <t>CY 2018</t>
  </si>
  <si>
    <t>CY 2019</t>
  </si>
  <si>
    <r>
      <t>2.     Coefficients from the estimated model are multiplied by the most recent data on participant characteristics and economic conditions. These products are summed across measures and summed with the state coefficient to generate a predicted value of the performance indicator. This predicted value is Estimate</t>
    </r>
    <r>
      <rPr>
        <vertAlign val="subscript"/>
        <sz val="11"/>
        <color theme="1"/>
        <rFont val="Calibri"/>
        <family val="2"/>
        <scheme val="minor"/>
      </rPr>
      <t>0</t>
    </r>
    <r>
      <rPr>
        <sz val="11"/>
        <color theme="1"/>
        <rFont val="Calibri"/>
        <family val="2"/>
        <scheme val="minor"/>
      </rPr>
      <t>.</t>
    </r>
  </si>
  <si>
    <t>PY 2021 
(July 1, 2021 - June 30, 2022)</t>
  </si>
  <si>
    <t>PY 2022 
(July 1, 2022 - June 30, 2023)</t>
  </si>
  <si>
    <t>PY 2020 
(July 1, 2020 - June 30, 2021)</t>
  </si>
  <si>
    <t>PY 2019 
(July 1, 2019 - June 30, 2020)</t>
  </si>
  <si>
    <t>PY 2018 
(July 1, 2018 - June 30, 2019)</t>
  </si>
  <si>
    <t>PY 2017 
(July 1, 2017 - June 30, 2018)</t>
  </si>
  <si>
    <t>PY 2016 
(July 1, 2016 - June 30, 2017)</t>
  </si>
  <si>
    <t>July 1, 2020 - June 30, 2021 
(CY 2020 Q3 - 2021 Q2)</t>
  </si>
  <si>
    <t>July 1, 2019 - June 30, 2020 
(CY 2019 Q3 - 2020 Q2)</t>
  </si>
  <si>
    <t>July 1, 2018 - June 30, 2019 
(CY 2018 Q3 - 2019 Q2)</t>
  </si>
  <si>
    <t>July 1, 2017 - June 30, 2018 
(CY 2017 Q3 - 2018 Q2)</t>
  </si>
  <si>
    <t>July 1, 2016 - June 30, 2017 
(CY 2016 Q3 - 2017 Q2)</t>
  </si>
  <si>
    <t>July 1, 2021 - June 30, 2022 
(CY 2021 Q3 - 2022 Q2)</t>
  </si>
  <si>
    <t>July 1, 2022 - June 30, 2023 
(CY 2022 Q3 - 2023 Q2)</t>
  </si>
  <si>
    <t>PY 2019 and CY 2020 
(July 1, 2019 - December 31, 2020)</t>
  </si>
  <si>
    <t>CY 2021 (January 1, 2021 - December 31, 2021)</t>
  </si>
  <si>
    <t>CY 2022 (January 1, 2022 - December 31, 2022)</t>
  </si>
  <si>
    <t>PY 2016 and CY 2017 
(July 1, 2016 - December 31, 2017)</t>
  </si>
  <si>
    <t>PY 2017 and CY 2018 
(July 1, 2017 - December 31, 2018)</t>
  </si>
  <si>
    <t>PY 2018 and CY 2019 
(July 1, 2018 - December 31, 2019)</t>
  </si>
  <si>
    <t>PY 2020 and CY 2021 
(July 1, 2020 - December 31, 2021)</t>
  </si>
  <si>
    <t>PY 2021 and CY 2022 
(July 1, 2021 - December 31, 2022)</t>
  </si>
  <si>
    <t>July 1, 2020 - December 31, 2021 (CY 2020 Q2 - 2021 Q4)</t>
  </si>
  <si>
    <t>July 1, 2021 - December 31, 2022 (CY 2021 Q2 - 2022 Q4)</t>
  </si>
  <si>
    <t>CY 2017 and CY 2018 (January 1, 2017 - December 31, 2018)</t>
  </si>
  <si>
    <t>January 1, 2017 - December 31, 2018 (CY 2017 Q1 - 2018 Q4)</t>
  </si>
  <si>
    <t>Average of PY 2016 and PY 2017</t>
  </si>
  <si>
    <t>Average of PY 2020 and PY 2021</t>
  </si>
  <si>
    <t>CY 2020 and CY 2021 (January 1, 2020 - December 31, 2021)</t>
  </si>
  <si>
    <t>CY 2021 and CY 2022 (January 1, 2021 - December 31, 2022)</t>
  </si>
  <si>
    <t>January 1, 2020 - December 31, 2021 (CY 2020 Q1 - 2021 Q4)</t>
  </si>
  <si>
    <t>January 1, 2021 - December 31, 2022 (CY 2021 Q1 - 2022 Q4)</t>
  </si>
  <si>
    <t>PY 2021</t>
  </si>
  <si>
    <t>PY 2022</t>
  </si>
  <si>
    <t>CY 2020</t>
  </si>
  <si>
    <t>CY 2021</t>
  </si>
  <si>
    <t>PY 2021-22</t>
  </si>
  <si>
    <t>PY 2022-23</t>
  </si>
  <si>
    <t>PY 2020-21 cohort</t>
  </si>
  <si>
    <t>PY 2021-22 cohort</t>
  </si>
  <si>
    <t>CY 2020 cohort</t>
  </si>
  <si>
    <t>CY 2021 cohort</t>
  </si>
  <si>
    <r>
      <t>Q4E Estimate</t>
    </r>
    <r>
      <rPr>
        <vertAlign val="subscript"/>
        <sz val="11"/>
        <color theme="1"/>
        <rFont val="Calibri"/>
        <family val="2"/>
        <scheme val="minor"/>
      </rPr>
      <t>0</t>
    </r>
  </si>
  <si>
    <r>
      <t>CRED Estimate</t>
    </r>
    <r>
      <rPr>
        <vertAlign val="subscript"/>
        <sz val="11"/>
        <color theme="1"/>
        <rFont val="Calibri"/>
        <family val="2"/>
        <scheme val="minor"/>
      </rPr>
      <t>0</t>
    </r>
  </si>
  <si>
    <r>
      <t>ME Estimate</t>
    </r>
    <r>
      <rPr>
        <vertAlign val="subscript"/>
        <sz val="11"/>
        <rFont val="Calibri"/>
        <family val="2"/>
        <scheme val="minor"/>
      </rPr>
      <t>0</t>
    </r>
  </si>
  <si>
    <r>
      <t>Q2E Estimate</t>
    </r>
    <r>
      <rPr>
        <vertAlign val="subscript"/>
        <sz val="11"/>
        <rFont val="Calibri"/>
        <family val="2"/>
        <scheme val="minor"/>
      </rPr>
      <t>0</t>
    </r>
  </si>
  <si>
    <r>
      <t>MSG Estimate</t>
    </r>
    <r>
      <rPr>
        <vertAlign val="subscript"/>
        <sz val="11"/>
        <rFont val="Calibri"/>
        <family val="2"/>
        <scheme val="minor"/>
      </rPr>
      <t>0</t>
    </r>
  </si>
  <si>
    <t xml:space="preserve">The Workforce Innovation and Opportunity Act (WIOA) section 116 requires the use of a statistical adjustment model (SAM) for each performance indicator. Statistical models can be used with National Reporting System (NRS) data for two main purposes:
1.     Informing target setting for each performance indicator
2.     Adjusting levels of performance for each indicator
This tool discusses and displays the statistical adjustment models and the predicted values from the models that will be used in negotiations for program year (PY) 2026-27 and PY 2027-28. Statistical adjustment models are used for measurable skill gains (MSGs), second quarter after exit (Q2) employment rate, median earnings, fourth quarter after exit (Q4) employment rate, and the credential attainment rate.
The Office of Career, Technical, and Adult Education (OCTAE) Program Memorandum on Negotiations and Sanctions Guidance for the WIOA Core Programs (20-2) provides details and summarizes the way that the statistical model will be used to inform target setting and adjust levels of performance. It is available at https://www.ed.gov/media/document/octae-program-memorandum-20-2-negotiations-and-sanctions-guidance-workforce-innovation-and-opportunity-act-wioa-core-programs-109175.pdf. </t>
  </si>
  <si>
    <r>
      <rPr>
        <b/>
        <sz val="11"/>
        <color rgb="FF000000"/>
        <rFont val="Calibri"/>
        <family val="2"/>
        <scheme val="minor"/>
      </rPr>
      <t>Cohorts:</t>
    </r>
    <r>
      <rPr>
        <sz val="11"/>
        <color rgb="FF000000"/>
        <rFont val="Calibri"/>
        <family val="2"/>
        <scheme val="minor"/>
      </rPr>
      <t xml:space="preserve"> The Q2 employment rate and median earnings are reported two quarters after exit. Data for these two state indicators are available starting in the program year (PY) 2017 NRS tables. The PY 2017 NRS table values for these indicators correspond to participants who exited in PY 2016. The PY 2016 participants and the associated PY 2017 indicator values are referred to as the PY 2016 cohort. The Q4 employment rate and credential attainment rate are reported four quarters after exit. Complete data for these two state indicators are available starting in the PY 2018 NRS tables. The PY 2018 NRS table values for these indicators are for participants who exited in calendar year (CY) 2017. The CY 2017 participants and the associated PY 2018 indicator values are referred to as the CY 2017 cohort. This cohort terminology is used for the other years, as well.</t>
    </r>
  </si>
  <si>
    <t>PY 2023 
(July 1, 2023 - June 30, 2024)</t>
  </si>
  <si>
    <t>July 1, 2023 - June 30, 2024 
(CY 2023 Q3 - 2024 Q2)</t>
  </si>
  <si>
    <t>PY 2024 
(July 1, 2024 - June 30, 2025)</t>
  </si>
  <si>
    <t>July 1, 2024 - June 30, 2025 
(CY 2024 Q3 - 2025 Q2)</t>
  </si>
  <si>
    <t>CY 2023 (January 1, 2023 - December 31, 2023)</t>
  </si>
  <si>
    <t>PY 2022 and CY 2023 
(July 1, 2022 - December 31, 2023)</t>
  </si>
  <si>
    <t>July 1, 2022 - December 31, 2023 (CY 2022 Q2 - 2023 Q4)</t>
  </si>
  <si>
    <t>CY 2024 (January 1, 2024 - December 31, 2024)</t>
  </si>
  <si>
    <t>PY 2023 and CY 2024 
(July 1, 2023 - December 31, 2024)</t>
  </si>
  <si>
    <t>July 1, 2023 - December 31, 2024 (CY 2023 Q2 - 2024 Q4)</t>
  </si>
  <si>
    <t>CY 2022 and CY 2023 (January 1, 2022 - December 31, 2023)</t>
  </si>
  <si>
    <t>January 1, 2022 - December 31, 2023 (CY 2022 Q1 - 2023 Q4)</t>
  </si>
  <si>
    <t>Average of PY 2021 and PY 2022</t>
  </si>
  <si>
    <t>CY 2023 and CY 2024 (January 1, 2023 - December 31, 2024)</t>
  </si>
  <si>
    <t>January 1, 2023 - December 31, 2024 (CY 2023 Q1 - 2024 Q4)</t>
  </si>
  <si>
    <t>Average of PY 2022 and PY 2023</t>
  </si>
  <si>
    <r>
      <t>Estimate</t>
    </r>
    <r>
      <rPr>
        <vertAlign val="subscript"/>
        <sz val="12"/>
        <color theme="1"/>
        <rFont val="Calibri"/>
        <family val="2"/>
        <scheme val="minor"/>
      </rPr>
      <t>0</t>
    </r>
    <r>
      <rPr>
        <sz val="12"/>
        <color theme="1"/>
        <rFont val="Calibri"/>
        <family val="2"/>
        <scheme val="minor"/>
      </rPr>
      <t xml:space="preserve"> for PY 2026-27 and PY 2027-28</t>
    </r>
  </si>
  <si>
    <t>PY 2023-24</t>
  </si>
  <si>
    <t>PY 2024-25</t>
  </si>
  <si>
    <t>Reported MSG rate PY2024-25 (NOT USED)</t>
  </si>
  <si>
    <t>Reported Q2 employment rate PY2023-24 cohort (NOT USED)</t>
  </si>
  <si>
    <t>Reported median earnings PY2023-24 cohort (NOT USED)</t>
  </si>
  <si>
    <t>Reported Q4 employment rate CY2023-24 cohort (NOT USED)</t>
  </si>
  <si>
    <t>Reported credential attainment rate CY2023-24 cohort (NOT USED)</t>
  </si>
  <si>
    <t>PY 2024-25 values</t>
  </si>
  <si>
    <t>PY 2022-23 cohort</t>
  </si>
  <si>
    <t>PY 2023-24 cohort</t>
  </si>
  <si>
    <t>CY 2022 cohort</t>
  </si>
  <si>
    <t>CY 2023 cohort</t>
  </si>
  <si>
    <t>PY 2023-24 cohort values</t>
  </si>
  <si>
    <t>CY 2023 
cohort values</t>
  </si>
  <si>
    <t>female</t>
  </si>
  <si>
    <t>% Female</t>
  </si>
  <si>
    <t>% White (omitted category)</t>
  </si>
  <si>
    <t>% Hispanic</t>
  </si>
  <si>
    <t>% employed in education and health services</t>
  </si>
  <si>
    <t>% employed in other services (omitted category)</t>
  </si>
  <si>
    <t>PY 2023</t>
  </si>
  <si>
    <t>PY2024</t>
  </si>
  <si>
    <t>CY 2022</t>
  </si>
  <si>
    <t>CY 2023</t>
  </si>
  <si>
    <r>
      <rPr>
        <b/>
        <sz val="11"/>
        <color theme="1"/>
        <rFont val="Calibri"/>
        <family val="2"/>
        <scheme val="minor"/>
      </rPr>
      <t>Years of data used for model estimation:</t>
    </r>
    <r>
      <rPr>
        <sz val="11"/>
        <color theme="1"/>
        <rFont val="Calibri"/>
        <family val="2"/>
        <scheme val="minor"/>
      </rPr>
      <t xml:space="preserve"> Nine years of data are used in the MSG model. Eight years of data are used in the Q2 employment rate and median earnings models. Seven years of data are used in the Q4 employment rate and credential attainment rate models. The tables below show the years of data used in each model.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</si>
</sst>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quot;$&quot;#,##0"/>
  </numFmts>
  <fonts count="19"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12"/>
      <color theme="1"/>
      <name val="Calibri"/>
      <family val="2"/>
      <scheme val="minor"/>
    </font>
    <font>
      <vertAlign val="subscript"/>
      <sz val="12"/>
      <color theme="1"/>
      <name val="Calibri"/>
      <family val="2"/>
      <scheme val="minor"/>
    </font>
    <font>
      <vertAlign val="subscript"/>
      <sz val="11"/>
      <color theme="1"/>
      <name val="Calibri"/>
      <family val="2"/>
      <scheme val="minor"/>
    </font>
    <font>
      <b/>
      <sz val="10"/>
      <color theme="1"/>
      <name val="Calibri"/>
      <family val="2"/>
      <scheme val="minor"/>
    </font>
    <font>
      <b/>
      <sz val="12"/>
      <color theme="1"/>
      <name val="Calibri"/>
      <family val="2"/>
      <scheme val="minor"/>
    </font>
    <font>
      <vertAlign val="subscript"/>
      <sz val="10"/>
      <color theme="1"/>
      <name val="Calibri"/>
      <family val="2"/>
      <scheme val="minor"/>
    </font>
    <font>
      <b/>
      <vertAlign val="subscript"/>
      <sz val="14"/>
      <color theme="1"/>
      <name val="Calibri"/>
      <family val="2"/>
      <scheme val="minor"/>
    </font>
    <font>
      <sz val="11"/>
      <color rgb="FF000000"/>
      <name val="Calibri"/>
      <family val="2"/>
      <scheme val="minor"/>
    </font>
    <font>
      <b/>
      <sz val="11"/>
      <color rgb="FF000000"/>
      <name val="Calibri"/>
      <family val="2"/>
      <scheme val="minor"/>
    </font>
    <font>
      <b/>
      <vertAlign val="subscript"/>
      <sz val="12"/>
      <color theme="1"/>
      <name val="Calibri"/>
      <family val="2"/>
      <scheme val="minor"/>
    </font>
    <font>
      <sz val="10"/>
      <color theme="1"/>
      <name val="Calibri"/>
      <family val="2"/>
    </font>
    <font>
      <sz val="11"/>
      <name val="Calibri"/>
      <family val="2"/>
      <scheme val="minor"/>
    </font>
    <font>
      <vertAlign val="subscript"/>
      <sz val="11"/>
      <name val="Calibri"/>
      <family val="2"/>
      <scheme val="minor"/>
    </font>
    <font>
      <sz val="11"/>
      <name val="Calibri"/>
    </font>
    <font>
      <sz val="11"/>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137">
    <xf numFmtId="0" fontId="0" fillId="0" borderId="0" xfId="0"/>
    <xf numFmtId="0" fontId="0" fillId="0" borderId="0" xfId="0" applyAlignment="1">
      <alignment wrapText="1"/>
    </xf>
    <xf numFmtId="3" fontId="0" fillId="0" borderId="0" xfId="0" applyNumberFormat="1"/>
    <xf numFmtId="0" fontId="3" fillId="0" borderId="0" xfId="0" applyFont="1" applyAlignment="1">
      <alignment vertical="top" wrapText="1"/>
    </xf>
    <xf numFmtId="0" fontId="3" fillId="0" borderId="0" xfId="0" applyFont="1" applyAlignment="1">
      <alignment horizontal="right" vertical="top"/>
    </xf>
    <xf numFmtId="0" fontId="3" fillId="0" borderId="0" xfId="0" applyFont="1" applyAlignment="1">
      <alignment vertical="top"/>
    </xf>
    <xf numFmtId="0" fontId="3" fillId="0" borderId="0" xfId="0" applyFont="1" applyAlignment="1">
      <alignment wrapText="1"/>
    </xf>
    <xf numFmtId="0" fontId="3" fillId="0" borderId="0" xfId="0" applyFont="1"/>
    <xf numFmtId="0" fontId="2" fillId="0" borderId="0" xfId="0" applyFont="1" applyAlignment="1">
      <alignment vertical="top" wrapText="1"/>
    </xf>
    <xf numFmtId="0" fontId="4" fillId="0" borderId="0" xfId="0" applyFont="1" applyAlignment="1">
      <alignment wrapText="1"/>
    </xf>
    <xf numFmtId="0" fontId="4" fillId="0" borderId="0" xfId="0" applyFont="1" applyAlignment="1">
      <alignment horizontal="center" wrapText="1"/>
    </xf>
    <xf numFmtId="165" fontId="0" fillId="0" borderId="0" xfId="0" applyNumberFormat="1"/>
    <xf numFmtId="0" fontId="4" fillId="0" borderId="0" xfId="0" applyFont="1"/>
    <xf numFmtId="0" fontId="1" fillId="0" borderId="10" xfId="0" applyFont="1" applyBorder="1"/>
    <xf numFmtId="3" fontId="0" fillId="0" borderId="10" xfId="0" applyNumberFormat="1" applyBorder="1"/>
    <xf numFmtId="0" fontId="0" fillId="0" borderId="10" xfId="0" applyBorder="1" applyAlignment="1">
      <alignment wrapText="1"/>
    </xf>
    <xf numFmtId="164" fontId="0" fillId="0" borderId="10" xfId="0" applyNumberFormat="1" applyBorder="1" applyAlignment="1">
      <alignment horizontal="right" wrapText="1"/>
    </xf>
    <xf numFmtId="2" fontId="0" fillId="0" borderId="10" xfId="0" applyNumberFormat="1" applyBorder="1" applyAlignment="1">
      <alignment horizontal="right" wrapText="1"/>
    </xf>
    <xf numFmtId="3" fontId="0" fillId="0" borderId="10" xfId="0" applyNumberFormat="1" applyBorder="1" applyAlignment="1">
      <alignment horizontal="right" wrapText="1"/>
    </xf>
    <xf numFmtId="0" fontId="0" fillId="0" borderId="10" xfId="0" applyBorder="1"/>
    <xf numFmtId="0" fontId="1" fillId="2" borderId="15" xfId="0" applyFont="1" applyFill="1" applyBorder="1" applyAlignment="1">
      <alignment wrapText="1"/>
    </xf>
    <xf numFmtId="0" fontId="1" fillId="2" borderId="15" xfId="0" applyFont="1" applyFill="1" applyBorder="1"/>
    <xf numFmtId="165" fontId="0" fillId="0" borderId="0" xfId="0" applyNumberFormat="1" applyAlignment="1">
      <alignment horizontal="right"/>
    </xf>
    <xf numFmtId="0" fontId="0" fillId="0" borderId="0" xfId="0" applyAlignment="1">
      <alignment horizontal="right"/>
    </xf>
    <xf numFmtId="0" fontId="4" fillId="0" borderId="1" xfId="0" applyFont="1" applyBorder="1" applyAlignment="1">
      <alignment wrapText="1"/>
    </xf>
    <xf numFmtId="0" fontId="3" fillId="0" borderId="7" xfId="0" applyFont="1" applyBorder="1" applyAlignment="1">
      <alignment vertical="top" wrapText="1"/>
    </xf>
    <xf numFmtId="2" fontId="3" fillId="0" borderId="0" xfId="0" applyNumberFormat="1" applyFont="1" applyAlignment="1">
      <alignment horizontal="right" vertical="top"/>
    </xf>
    <xf numFmtId="2" fontId="3" fillId="0" borderId="8" xfId="0" applyNumberFormat="1" applyFont="1" applyBorder="1" applyAlignment="1">
      <alignment horizontal="right" vertical="top"/>
    </xf>
    <xf numFmtId="0" fontId="3" fillId="0" borderId="7" xfId="0" applyFont="1" applyBorder="1" applyAlignment="1">
      <alignment horizontal="left" vertical="top" wrapText="1" indent="2"/>
    </xf>
    <xf numFmtId="0" fontId="3" fillId="0" borderId="7" xfId="0" applyFont="1" applyBorder="1" applyAlignment="1">
      <alignment horizontal="left" vertical="top" indent="2"/>
    </xf>
    <xf numFmtId="166" fontId="3" fillId="0" borderId="0" xfId="0" applyNumberFormat="1" applyFont="1" applyAlignment="1">
      <alignment horizontal="right" vertical="top"/>
    </xf>
    <xf numFmtId="0" fontId="3" fillId="0" borderId="8" xfId="0" applyFont="1" applyBorder="1" applyAlignment="1">
      <alignment horizontal="right" vertical="top"/>
    </xf>
    <xf numFmtId="0" fontId="3" fillId="0" borderId="12" xfId="0" applyFont="1" applyBorder="1" applyAlignment="1">
      <alignment horizontal="left" vertical="top" wrapText="1" indent="2"/>
    </xf>
    <xf numFmtId="0" fontId="7" fillId="3" borderId="4" xfId="0" applyFont="1" applyFill="1" applyBorder="1" applyAlignment="1">
      <alignment wrapText="1"/>
    </xf>
    <xf numFmtId="0" fontId="7" fillId="3" borderId="5" xfId="0" applyFont="1" applyFill="1" applyBorder="1" applyAlignment="1">
      <alignment horizontal="right" wrapText="1"/>
    </xf>
    <xf numFmtId="0" fontId="7" fillId="3" borderId="6" xfId="0" applyFont="1" applyFill="1" applyBorder="1" applyAlignment="1">
      <alignment horizontal="right" wrapText="1"/>
    </xf>
    <xf numFmtId="0" fontId="8" fillId="3" borderId="4" xfId="0" applyFont="1" applyFill="1" applyBorder="1" applyAlignment="1">
      <alignment wrapText="1"/>
    </xf>
    <xf numFmtId="2" fontId="3" fillId="0" borderId="8" xfId="0" applyNumberFormat="1" applyFont="1" applyBorder="1" applyAlignment="1">
      <alignment vertical="top" wrapText="1"/>
    </xf>
    <xf numFmtId="2" fontId="3" fillId="0" borderId="14" xfId="0" applyNumberFormat="1" applyFont="1" applyBorder="1" applyAlignment="1">
      <alignment horizontal="right" vertical="top"/>
    </xf>
    <xf numFmtId="0" fontId="3" fillId="0" borderId="13" xfId="0" applyFont="1" applyBorder="1" applyAlignment="1">
      <alignment horizontal="right" vertical="top"/>
    </xf>
    <xf numFmtId="3" fontId="3" fillId="0" borderId="8" xfId="0" applyNumberFormat="1" applyFont="1" applyBorder="1" applyAlignment="1">
      <alignment horizontal="right" vertical="top"/>
    </xf>
    <xf numFmtId="3" fontId="3" fillId="0" borderId="8" xfId="0" applyNumberFormat="1" applyFont="1" applyBorder="1" applyAlignment="1">
      <alignment vertical="top" wrapText="1"/>
    </xf>
    <xf numFmtId="3" fontId="3" fillId="0" borderId="14" xfId="0" applyNumberFormat="1" applyFont="1" applyBorder="1" applyAlignment="1">
      <alignment horizontal="right" vertical="top"/>
    </xf>
    <xf numFmtId="0" fontId="1" fillId="0" borderId="0" xfId="0" applyFont="1" applyAlignment="1">
      <alignment horizontal="left" wrapText="1"/>
    </xf>
    <xf numFmtId="0" fontId="3" fillId="0" borderId="10" xfId="0" applyFont="1" applyBorder="1" applyAlignment="1">
      <alignment horizontal="left"/>
    </xf>
    <xf numFmtId="10" fontId="3" fillId="0" borderId="0" xfId="0" applyNumberFormat="1" applyFont="1" applyAlignment="1">
      <alignment horizontal="right"/>
    </xf>
    <xf numFmtId="0" fontId="3" fillId="0" borderId="10" xfId="0" applyFont="1" applyBorder="1" applyAlignment="1">
      <alignment wrapText="1"/>
    </xf>
    <xf numFmtId="0" fontId="3" fillId="0" borderId="10" xfId="0" applyFont="1" applyBorder="1" applyAlignment="1">
      <alignment horizontal="right" wrapText="1"/>
    </xf>
    <xf numFmtId="10" fontId="3" fillId="0" borderId="10" xfId="0" applyNumberFormat="1" applyFont="1" applyBorder="1" applyAlignment="1">
      <alignment horizontal="right" wrapText="1"/>
    </xf>
    <xf numFmtId="0" fontId="3" fillId="0" borderId="0" xfId="0" applyFont="1" applyAlignment="1">
      <alignment horizontal="left"/>
    </xf>
    <xf numFmtId="0" fontId="3" fillId="0" borderId="9" xfId="0" applyFont="1" applyBorder="1" applyAlignment="1">
      <alignment horizontal="left"/>
    </xf>
    <xf numFmtId="0" fontId="3" fillId="0" borderId="0" xfId="0" applyFont="1" applyAlignment="1">
      <alignment horizontal="right"/>
    </xf>
    <xf numFmtId="3" fontId="3" fillId="0" borderId="10" xfId="0" applyNumberFormat="1" applyFont="1" applyBorder="1" applyAlignment="1">
      <alignment horizontal="right"/>
    </xf>
    <xf numFmtId="3" fontId="3" fillId="0" borderId="0" xfId="0" applyNumberFormat="1" applyFont="1" applyAlignment="1">
      <alignment horizontal="right"/>
    </xf>
    <xf numFmtId="3" fontId="3" fillId="0" borderId="0" xfId="0" applyNumberFormat="1" applyFont="1"/>
    <xf numFmtId="3" fontId="3" fillId="0" borderId="10" xfId="0" applyNumberFormat="1" applyFont="1" applyBorder="1"/>
    <xf numFmtId="167" fontId="3" fillId="0" borderId="0" xfId="0" applyNumberFormat="1" applyFont="1"/>
    <xf numFmtId="167" fontId="3" fillId="0" borderId="0" xfId="0" applyNumberFormat="1" applyFont="1" applyAlignment="1">
      <alignment horizontal="right"/>
    </xf>
    <xf numFmtId="164" fontId="3" fillId="0" borderId="0" xfId="0" applyNumberFormat="1" applyFont="1" applyAlignment="1">
      <alignment horizontal="right"/>
    </xf>
    <xf numFmtId="164" fontId="3" fillId="0" borderId="10" xfId="0" applyNumberFormat="1" applyFont="1" applyBorder="1" applyAlignment="1">
      <alignment horizontal="right"/>
    </xf>
    <xf numFmtId="164" fontId="3" fillId="0" borderId="10" xfId="0" applyNumberFormat="1" applyFont="1" applyBorder="1" applyAlignment="1">
      <alignment horizontal="right" wrapText="1"/>
    </xf>
    <xf numFmtId="0" fontId="7" fillId="0" borderId="0" xfId="0" applyFont="1" applyAlignment="1">
      <alignment horizontal="left"/>
    </xf>
    <xf numFmtId="164" fontId="3" fillId="5" borderId="0" xfId="0" applyNumberFormat="1" applyFont="1" applyFill="1"/>
    <xf numFmtId="164" fontId="3" fillId="5" borderId="10" xfId="0" applyNumberFormat="1" applyFont="1" applyFill="1" applyBorder="1"/>
    <xf numFmtId="167" fontId="3" fillId="5" borderId="0" xfId="0" applyNumberFormat="1" applyFont="1" applyFill="1" applyAlignment="1">
      <alignment horizontal="right"/>
    </xf>
    <xf numFmtId="3" fontId="3" fillId="5" borderId="0" xfId="0" applyNumberFormat="1" applyFont="1" applyFill="1" applyAlignment="1">
      <alignment horizontal="right"/>
    </xf>
    <xf numFmtId="3" fontId="3" fillId="5" borderId="10" xfId="0" applyNumberFormat="1" applyFont="1" applyFill="1" applyBorder="1" applyAlignment="1">
      <alignment horizontal="right"/>
    </xf>
    <xf numFmtId="164" fontId="3" fillId="5" borderId="0" xfId="0" applyNumberFormat="1" applyFont="1" applyFill="1" applyAlignment="1">
      <alignment horizontal="right"/>
    </xf>
    <xf numFmtId="164" fontId="3" fillId="5" borderId="10" xfId="0" applyNumberFormat="1" applyFont="1" applyFill="1" applyBorder="1" applyAlignment="1">
      <alignment horizontal="right"/>
    </xf>
    <xf numFmtId="0" fontId="2" fillId="4" borderId="15" xfId="0" applyFont="1" applyFill="1" applyBorder="1" applyAlignment="1">
      <alignment horizontal="center"/>
    </xf>
    <xf numFmtId="0" fontId="8" fillId="3" borderId="15" xfId="0" applyFont="1" applyFill="1" applyBorder="1"/>
    <xf numFmtId="0" fontId="0" fillId="0" borderId="11" xfId="0" applyBorder="1" applyAlignment="1">
      <alignment vertical="top" wrapText="1"/>
    </xf>
    <xf numFmtId="0" fontId="0" fillId="0" borderId="20" xfId="0" applyBorder="1" applyAlignment="1">
      <alignment vertical="top" wrapText="1"/>
    </xf>
    <xf numFmtId="0" fontId="4" fillId="0" borderId="1" xfId="0" applyFont="1" applyBorder="1" applyAlignment="1">
      <alignment vertical="center" wrapText="1"/>
    </xf>
    <xf numFmtId="0" fontId="4" fillId="0" borderId="1" xfId="0" applyFont="1" applyBorder="1" applyAlignment="1" applyProtection="1">
      <alignment wrapText="1"/>
      <protection locked="0"/>
    </xf>
    <xf numFmtId="2" fontId="3" fillId="0" borderId="0" xfId="0" applyNumberFormat="1" applyFont="1" applyAlignment="1">
      <alignment vertical="top"/>
    </xf>
    <xf numFmtId="166" fontId="3" fillId="0" borderId="0" xfId="0" applyNumberFormat="1" applyFont="1" applyAlignment="1">
      <alignment vertical="top"/>
    </xf>
    <xf numFmtId="3" fontId="3" fillId="0" borderId="0" xfId="0" applyNumberFormat="1" applyFont="1" applyAlignment="1">
      <alignment vertical="top"/>
    </xf>
    <xf numFmtId="0" fontId="3" fillId="0" borderId="15" xfId="0" applyFont="1" applyBorder="1" applyAlignment="1">
      <alignment wrapText="1"/>
    </xf>
    <xf numFmtId="0" fontId="4" fillId="0" borderId="7" xfId="0" applyFont="1" applyBorder="1" applyAlignment="1">
      <alignment horizontal="left" wrapText="1" indent="2"/>
    </xf>
    <xf numFmtId="0" fontId="4" fillId="0" borderId="12" xfId="0" applyFont="1" applyBorder="1" applyAlignment="1">
      <alignment horizontal="left" wrapText="1" indent="2"/>
    </xf>
    <xf numFmtId="0" fontId="4" fillId="0" borderId="21" xfId="0" applyFont="1" applyBorder="1" applyAlignment="1">
      <alignment horizontal="left" wrapText="1" indent="2"/>
    </xf>
    <xf numFmtId="164" fontId="15" fillId="0" borderId="10" xfId="0" applyNumberFormat="1" applyFont="1" applyBorder="1" applyAlignment="1">
      <alignment horizontal="right" wrapText="1"/>
    </xf>
    <xf numFmtId="0" fontId="17" fillId="0" borderId="0" xfId="0" applyFont="1"/>
    <xf numFmtId="165" fontId="17" fillId="0" borderId="0" xfId="0" applyNumberFormat="1" applyFont="1"/>
    <xf numFmtId="0" fontId="18" fillId="0" borderId="0" xfId="0" applyFont="1"/>
    <xf numFmtId="165" fontId="18" fillId="0" borderId="0" xfId="0" applyNumberFormat="1" applyFont="1"/>
    <xf numFmtId="1" fontId="3" fillId="0" borderId="0" xfId="0" applyNumberFormat="1" applyFont="1" applyAlignment="1">
      <alignment vertical="top"/>
    </xf>
    <xf numFmtId="165" fontId="3" fillId="0" borderId="0" xfId="0" applyNumberFormat="1" applyFont="1" applyAlignment="1">
      <alignment vertical="top"/>
    </xf>
    <xf numFmtId="0" fontId="3" fillId="0" borderId="15" xfId="0" applyFont="1" applyBorder="1" applyAlignment="1">
      <alignment vertical="top" wrapText="1"/>
    </xf>
    <xf numFmtId="0" fontId="14" fillId="0" borderId="15" xfId="0" applyFont="1" applyBorder="1" applyAlignment="1">
      <alignment vertical="top" wrapText="1"/>
    </xf>
    <xf numFmtId="0" fontId="14" fillId="0" borderId="14" xfId="0" applyFont="1" applyBorder="1" applyAlignment="1">
      <alignment vertical="top" wrapText="1"/>
    </xf>
    <xf numFmtId="0" fontId="14" fillId="0" borderId="11" xfId="0" applyFont="1" applyBorder="1" applyAlignment="1">
      <alignment vertical="top" wrapText="1"/>
    </xf>
    <xf numFmtId="10" fontId="0" fillId="0" borderId="0" xfId="0" applyNumberFormat="1"/>
    <xf numFmtId="10" fontId="0" fillId="0" borderId="10" xfId="0" applyNumberFormat="1" applyBorder="1"/>
    <xf numFmtId="3" fontId="0" fillId="0" borderId="0" xfId="0" applyNumberFormat="1" applyAlignment="1">
      <alignment horizontal="right"/>
    </xf>
    <xf numFmtId="0" fontId="1" fillId="3" borderId="15" xfId="0" applyFont="1" applyFill="1" applyBorder="1" applyAlignment="1">
      <alignment horizontal="center" wrapText="1"/>
    </xf>
    <xf numFmtId="0" fontId="0" fillId="0" borderId="15" xfId="0" applyBorder="1" applyAlignment="1">
      <alignment horizontal="left"/>
    </xf>
    <xf numFmtId="0" fontId="2" fillId="4" borderId="1" xfId="0" applyFont="1" applyFill="1" applyBorder="1" applyAlignment="1">
      <alignment horizontal="center" vertical="top" wrapText="1"/>
    </xf>
    <xf numFmtId="0" fontId="2" fillId="4" borderId="2" xfId="0" applyFont="1" applyFill="1" applyBorder="1" applyAlignment="1">
      <alignment horizontal="center" vertical="top" wrapText="1"/>
    </xf>
    <xf numFmtId="0" fontId="2" fillId="4" borderId="3" xfId="0" applyFont="1" applyFill="1" applyBorder="1" applyAlignment="1">
      <alignment horizontal="center"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11" fillId="0" borderId="7" xfId="0" applyFont="1" applyBorder="1" applyAlignment="1">
      <alignment horizontal="left" vertical="top" wrapText="1"/>
    </xf>
    <xf numFmtId="0" fontId="11" fillId="0" borderId="0" xfId="0" applyFont="1" applyAlignment="1">
      <alignment horizontal="left" vertical="top" wrapText="1"/>
    </xf>
    <xf numFmtId="0" fontId="11" fillId="0" borderId="8" xfId="0" applyFont="1" applyBorder="1" applyAlignment="1">
      <alignment horizontal="left" vertical="top" wrapText="1"/>
    </xf>
    <xf numFmtId="0" fontId="4" fillId="3" borderId="5" xfId="0" applyFont="1" applyFill="1" applyBorder="1" applyAlignment="1">
      <alignment horizontal="center" wrapText="1"/>
    </xf>
    <xf numFmtId="0" fontId="4" fillId="3" borderId="6" xfId="0" applyFont="1" applyFill="1" applyBorder="1" applyAlignment="1">
      <alignment horizontal="center" wrapText="1"/>
    </xf>
    <xf numFmtId="0" fontId="4" fillId="0" borderId="2" xfId="0" applyFont="1" applyBorder="1" applyAlignment="1" applyProtection="1">
      <alignment horizontal="center"/>
      <protection locked="0"/>
    </xf>
    <xf numFmtId="0" fontId="4" fillId="0" borderId="3" xfId="0" applyFont="1" applyBorder="1" applyAlignment="1" applyProtection="1">
      <alignment horizontal="center"/>
      <protection locked="0"/>
    </xf>
    <xf numFmtId="164" fontId="4" fillId="0" borderId="13" xfId="0" applyNumberFormat="1" applyFont="1" applyBorder="1" applyAlignment="1">
      <alignment horizontal="center" wrapText="1"/>
    </xf>
    <xf numFmtId="164" fontId="4" fillId="0" borderId="14" xfId="0" applyNumberFormat="1" applyFont="1" applyBorder="1" applyAlignment="1">
      <alignment horizontal="center" wrapText="1"/>
    </xf>
    <xf numFmtId="164" fontId="4" fillId="0" borderId="0" xfId="0" applyNumberFormat="1" applyFont="1" applyAlignment="1">
      <alignment horizontal="center" wrapText="1"/>
    </xf>
    <xf numFmtId="164" fontId="4" fillId="0" borderId="8" xfId="0" applyNumberFormat="1" applyFont="1" applyBorder="1" applyAlignment="1">
      <alignment horizontal="center" wrapText="1"/>
    </xf>
    <xf numFmtId="164" fontId="4" fillId="0" borderId="2" xfId="0" applyNumberFormat="1" applyFont="1" applyBorder="1" applyAlignment="1">
      <alignment horizontal="center" wrapText="1"/>
    </xf>
    <xf numFmtId="164" fontId="4" fillId="0" borderId="3" xfId="0" applyNumberFormat="1"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167" fontId="4" fillId="0" borderId="0" xfId="0" applyNumberFormat="1" applyFont="1" applyAlignment="1">
      <alignment horizontal="center" wrapText="1"/>
    </xf>
    <xf numFmtId="167" fontId="4" fillId="0" borderId="8" xfId="0" applyNumberFormat="1" applyFont="1" applyBorder="1" applyAlignment="1">
      <alignment horizontal="center" wrapText="1"/>
    </xf>
    <xf numFmtId="167" fontId="4" fillId="0" borderId="13" xfId="0" applyNumberFormat="1" applyFont="1" applyBorder="1" applyAlignment="1">
      <alignment horizontal="center" wrapText="1"/>
    </xf>
    <xf numFmtId="167" fontId="4" fillId="0" borderId="14" xfId="0" applyNumberFormat="1" applyFont="1" applyBorder="1" applyAlignment="1">
      <alignment horizontal="center" wrapText="1"/>
    </xf>
    <xf numFmtId="167" fontId="4" fillId="0" borderId="2" xfId="0" applyNumberFormat="1" applyFont="1" applyBorder="1" applyAlignment="1">
      <alignment horizontal="center" wrapText="1"/>
    </xf>
    <xf numFmtId="167" fontId="4" fillId="0" borderId="3" xfId="0" applyNumberFormat="1" applyFont="1" applyBorder="1" applyAlignment="1">
      <alignment horizontal="center" wrapText="1"/>
    </xf>
    <xf numFmtId="164" fontId="4" fillId="0" borderId="10" xfId="0" applyNumberFormat="1" applyFont="1" applyBorder="1" applyAlignment="1">
      <alignment horizontal="center" wrapText="1"/>
    </xf>
    <xf numFmtId="164" fontId="4" fillId="0" borderId="22" xfId="0" applyNumberFormat="1" applyFont="1" applyBorder="1" applyAlignment="1">
      <alignment horizontal="center" wrapText="1"/>
    </xf>
    <xf numFmtId="0" fontId="3" fillId="0" borderId="16" xfId="0" applyFont="1" applyBorder="1" applyAlignment="1">
      <alignment horizontal="center"/>
    </xf>
    <xf numFmtId="0" fontId="3" fillId="0" borderId="16" xfId="0" applyFont="1" applyBorder="1" applyAlignment="1">
      <alignment horizontal="center" wrapText="1"/>
    </xf>
    <xf numFmtId="0" fontId="2" fillId="4" borderId="10" xfId="0" applyFont="1" applyFill="1" applyBorder="1" applyAlignment="1">
      <alignment horizontal="center"/>
    </xf>
    <xf numFmtId="0" fontId="3" fillId="0" borderId="1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D32AA-47E1-4D7D-AE15-90F53E137724}">
  <dimension ref="A1:AS53"/>
  <sheetViews>
    <sheetView workbookViewId="0"/>
  </sheetViews>
  <sheetFormatPr defaultColWidth="9.140625" defaultRowHeight="15" x14ac:dyDescent="0.25"/>
  <cols>
    <col min="1" max="1" width="9.140625" style="83"/>
    <col min="2" max="33" width="9.140625" style="84"/>
    <col min="34" max="16384" width="9.140625" style="83"/>
  </cols>
  <sheetData>
    <row r="1" spans="1:45" x14ac:dyDescent="0.25">
      <c r="A1" s="83" t="s">
        <v>0</v>
      </c>
      <c r="B1" s="86" t="s">
        <v>318</v>
      </c>
      <c r="C1" s="84" t="s">
        <v>1</v>
      </c>
      <c r="D1" s="84" t="s">
        <v>2</v>
      </c>
      <c r="E1" s="84" t="s">
        <v>3</v>
      </c>
      <c r="F1" s="84" t="s">
        <v>4</v>
      </c>
      <c r="G1" s="84" t="s">
        <v>8</v>
      </c>
      <c r="H1" s="84" t="s">
        <v>5</v>
      </c>
      <c r="I1" s="84" t="s">
        <v>6</v>
      </c>
      <c r="J1" s="84" t="s">
        <v>7</v>
      </c>
      <c r="K1" s="84" t="s">
        <v>9</v>
      </c>
      <c r="L1" s="84" t="s">
        <v>10</v>
      </c>
      <c r="M1" s="84" t="s">
        <v>11</v>
      </c>
      <c r="N1" s="84" t="s">
        <v>12</v>
      </c>
      <c r="O1" s="84" t="s">
        <v>13</v>
      </c>
      <c r="P1" s="84" t="s">
        <v>14</v>
      </c>
      <c r="Q1" s="84" t="s">
        <v>15</v>
      </c>
      <c r="R1" s="84" t="s">
        <v>16</v>
      </c>
      <c r="S1" s="84" t="s">
        <v>17</v>
      </c>
      <c r="T1" s="84" t="s">
        <v>18</v>
      </c>
      <c r="U1" s="84" t="s">
        <v>19</v>
      </c>
      <c r="V1" s="84" t="s">
        <v>20</v>
      </c>
      <c r="W1" s="84" t="s">
        <v>21</v>
      </c>
      <c r="X1" s="84" t="s">
        <v>22</v>
      </c>
      <c r="Y1" s="84" t="s">
        <v>23</v>
      </c>
      <c r="Z1" s="84" t="s">
        <v>24</v>
      </c>
      <c r="AA1" s="84" t="s">
        <v>25</v>
      </c>
      <c r="AB1" s="84" t="s">
        <v>26</v>
      </c>
      <c r="AC1" s="84" t="s">
        <v>27</v>
      </c>
      <c r="AD1" s="84" t="s">
        <v>28</v>
      </c>
      <c r="AE1" s="84" t="s">
        <v>29</v>
      </c>
      <c r="AF1" s="84" t="s">
        <v>30</v>
      </c>
      <c r="AG1" s="84" t="s">
        <v>31</v>
      </c>
      <c r="AH1" s="83" t="s">
        <v>32</v>
      </c>
      <c r="AI1" s="83" t="s">
        <v>33</v>
      </c>
      <c r="AJ1" s="83" t="s">
        <v>34</v>
      </c>
      <c r="AK1" s="83" t="s">
        <v>35</v>
      </c>
      <c r="AL1" s="83" t="s">
        <v>36</v>
      </c>
      <c r="AM1" s="83" t="s">
        <v>37</v>
      </c>
      <c r="AN1" s="83" t="s">
        <v>38</v>
      </c>
      <c r="AO1" s="83" t="s">
        <v>39</v>
      </c>
      <c r="AP1" s="83" t="s">
        <v>40</v>
      </c>
      <c r="AQ1" s="83" t="s">
        <v>41</v>
      </c>
      <c r="AR1" s="83" t="s">
        <v>42</v>
      </c>
      <c r="AS1" s="83" t="s">
        <v>43</v>
      </c>
    </row>
    <row r="2" spans="1:45" x14ac:dyDescent="0.25">
      <c r="A2" s="83" t="s">
        <v>44</v>
      </c>
      <c r="B2" s="84">
        <v>0.53820579999999996</v>
      </c>
      <c r="C2" s="84">
        <v>9.6460699999999996E-2</v>
      </c>
      <c r="D2" s="84">
        <v>0.22908139999999999</v>
      </c>
      <c r="E2" s="84">
        <v>0.4863441</v>
      </c>
      <c r="F2" s="84">
        <v>0.18811369999999999</v>
      </c>
      <c r="G2" s="84">
        <v>0.38088179999999999</v>
      </c>
      <c r="H2" s="84">
        <v>0.13267180000000001</v>
      </c>
      <c r="I2" s="84">
        <v>2.69538E-2</v>
      </c>
      <c r="J2" s="84">
        <v>0.43085109999999999</v>
      </c>
      <c r="K2" s="84">
        <v>2.86416E-2</v>
      </c>
      <c r="L2" s="84">
        <v>3.6364599999999997E-2</v>
      </c>
      <c r="M2" s="84">
        <v>0.55068530000000004</v>
      </c>
      <c r="N2" s="84">
        <v>0.28800120000000001</v>
      </c>
      <c r="O2" s="84">
        <v>0.1129296</v>
      </c>
      <c r="P2" s="84">
        <v>0.3367077</v>
      </c>
      <c r="Q2" s="84">
        <v>0.4657771</v>
      </c>
      <c r="R2" s="84">
        <v>2.7838499999999999E-2</v>
      </c>
      <c r="S2" s="84">
        <v>9.7319699999999995E-2</v>
      </c>
      <c r="T2" s="84">
        <v>4.9752699999999997E-2</v>
      </c>
      <c r="U2" s="84">
        <v>2.26044E-2</v>
      </c>
      <c r="V2" s="84">
        <v>0.46424919999999997</v>
      </c>
      <c r="W2" s="84">
        <v>0.41427989999999998</v>
      </c>
      <c r="X2" s="84">
        <v>0.121471</v>
      </c>
      <c r="Y2" s="84">
        <v>9.3940200000000001E-2</v>
      </c>
      <c r="Z2" s="84">
        <v>7.5483999999999996E-2</v>
      </c>
      <c r="AA2" s="84">
        <v>1.6897200000000001E-2</v>
      </c>
      <c r="AB2" s="84">
        <v>5.5016299999999997E-2</v>
      </c>
      <c r="AC2" s="84">
        <v>1.03596E-2</v>
      </c>
      <c r="AD2" s="84">
        <v>0.15826000000000001</v>
      </c>
      <c r="AE2" s="84">
        <v>1.9059599999999999E-2</v>
      </c>
      <c r="AF2" s="84">
        <v>2.1020899999999999E-2</v>
      </c>
      <c r="AG2" s="84">
        <v>0.3369374</v>
      </c>
      <c r="AH2" s="83">
        <v>3.2103300000000001E-2</v>
      </c>
      <c r="AI2" s="83">
        <v>0.1259238</v>
      </c>
      <c r="AJ2" s="83">
        <v>5.1236999999999998E-2</v>
      </c>
      <c r="AK2" s="83">
        <v>0.22558020000000001</v>
      </c>
      <c r="AL2" s="83">
        <v>4.9202900000000001E-2</v>
      </c>
      <c r="AM2" s="83">
        <v>1.10937E-2</v>
      </c>
      <c r="AN2" s="83">
        <v>0.1031733</v>
      </c>
      <c r="AO2" s="83">
        <v>0.13503319999999999</v>
      </c>
      <c r="AP2" s="83">
        <v>8.2693000000000003E-3</v>
      </c>
      <c r="AQ2" s="83">
        <v>2.42484E-2</v>
      </c>
      <c r="AR2" s="83">
        <v>6.2096699999999998E-2</v>
      </c>
      <c r="AS2" s="83">
        <v>0.2041415</v>
      </c>
    </row>
    <row r="3" spans="1:45" x14ac:dyDescent="0.25">
      <c r="A3" s="83" t="s">
        <v>45</v>
      </c>
      <c r="B3" s="84">
        <v>0.54260450000000005</v>
      </c>
      <c r="C3" s="84">
        <v>8.6816699999999997E-2</v>
      </c>
      <c r="D3" s="84">
        <v>0.16157560000000001</v>
      </c>
      <c r="E3" s="84">
        <v>0.47427649999999999</v>
      </c>
      <c r="F3" s="84">
        <v>0.2773312</v>
      </c>
      <c r="G3" s="84">
        <v>0.27090029999999998</v>
      </c>
      <c r="H3" s="84">
        <v>0.24356910000000001</v>
      </c>
      <c r="I3" s="84">
        <v>0.1278135</v>
      </c>
      <c r="J3" s="84">
        <v>7.8778100000000004E-2</v>
      </c>
      <c r="K3" s="84">
        <v>0.27893889999999999</v>
      </c>
      <c r="L3" s="84">
        <v>0</v>
      </c>
      <c r="M3" s="84">
        <v>0.61254019999999998</v>
      </c>
      <c r="N3" s="84">
        <v>0.1446945</v>
      </c>
      <c r="O3" s="84">
        <v>0.21945339999999999</v>
      </c>
      <c r="P3" s="84">
        <v>0.21180280000000001</v>
      </c>
      <c r="Q3" s="84">
        <v>0.37348419999999999</v>
      </c>
      <c r="R3" s="84">
        <v>2.9911099999999999E-2</v>
      </c>
      <c r="S3" s="84">
        <v>0.1899758</v>
      </c>
      <c r="T3" s="84">
        <v>0.13985449999999999</v>
      </c>
      <c r="U3" s="84">
        <v>5.4971699999999998E-2</v>
      </c>
      <c r="V3" s="84">
        <v>0.31913180000000002</v>
      </c>
      <c r="W3" s="84">
        <v>0.5956591</v>
      </c>
      <c r="X3" s="84">
        <v>8.5208999999999993E-2</v>
      </c>
      <c r="Y3" s="84">
        <v>7.5709799999999994E-2</v>
      </c>
      <c r="Z3" s="84">
        <v>0.1096215</v>
      </c>
      <c r="AA3" s="84">
        <v>3.3911700000000003E-2</v>
      </c>
      <c r="AB3" s="84">
        <v>0.14984230000000001</v>
      </c>
      <c r="AC3" s="84">
        <v>7.0977999999999996E-3</v>
      </c>
      <c r="AD3" s="84">
        <v>5.5204999999999997E-2</v>
      </c>
      <c r="AE3" s="84">
        <v>1.5773E-3</v>
      </c>
      <c r="AF3" s="84">
        <v>0</v>
      </c>
      <c r="AG3" s="84">
        <v>0.37381700000000001</v>
      </c>
      <c r="AH3" s="83">
        <v>4.7081400000000002E-2</v>
      </c>
      <c r="AI3" s="83">
        <v>8.9267200000000005E-2</v>
      </c>
      <c r="AJ3" s="83">
        <v>5.9029100000000001E-2</v>
      </c>
      <c r="AK3" s="83">
        <v>0.2389425</v>
      </c>
      <c r="AL3" s="83">
        <v>3.4474900000000003E-2</v>
      </c>
      <c r="AM3" s="83">
        <v>1.6160799999999999E-2</v>
      </c>
      <c r="AN3" s="83">
        <v>0.1115903</v>
      </c>
      <c r="AO3" s="83">
        <v>3.6193099999999999E-2</v>
      </c>
      <c r="AP3" s="83">
        <v>4.4144700000000002E-2</v>
      </c>
      <c r="AQ3" s="83">
        <v>3.3241800000000002E-2</v>
      </c>
      <c r="AR3" s="83">
        <v>0.12832840000000001</v>
      </c>
      <c r="AS3" s="83">
        <v>0.20862729999999999</v>
      </c>
    </row>
    <row r="4" spans="1:45" x14ac:dyDescent="0.25">
      <c r="A4" s="83" t="s">
        <v>46</v>
      </c>
      <c r="B4" s="84">
        <v>0.67451760000000005</v>
      </c>
      <c r="C4" s="84">
        <v>6.4270499999999994E-2</v>
      </c>
      <c r="D4" s="84">
        <v>0.16912949999999999</v>
      </c>
      <c r="E4" s="84">
        <v>0.48893340000000002</v>
      </c>
      <c r="F4" s="84">
        <v>0.27766669999999999</v>
      </c>
      <c r="G4" s="84">
        <v>0.12692780000000001</v>
      </c>
      <c r="H4" s="84">
        <v>0.66554809999999998</v>
      </c>
      <c r="I4" s="84">
        <v>7.5240399999999999E-2</v>
      </c>
      <c r="J4" s="84">
        <v>7.9821900000000001E-2</v>
      </c>
      <c r="K4" s="84">
        <v>5.2461800000000003E-2</v>
      </c>
      <c r="L4" s="84">
        <v>6.4499999999999996E-5</v>
      </c>
      <c r="M4" s="84">
        <v>0.55559139999999996</v>
      </c>
      <c r="N4" s="84">
        <v>0.15461059999999999</v>
      </c>
      <c r="O4" s="84">
        <v>0.27644059999999998</v>
      </c>
      <c r="P4" s="84">
        <v>0.1482473</v>
      </c>
      <c r="Q4" s="84">
        <v>0.2367648</v>
      </c>
      <c r="R4" s="84">
        <v>2.9505799999999999E-2</v>
      </c>
      <c r="S4" s="84">
        <v>0.2996279</v>
      </c>
      <c r="T4" s="84">
        <v>0.21045759999999999</v>
      </c>
      <c r="U4" s="84">
        <v>7.5396599999999994E-2</v>
      </c>
      <c r="V4" s="84">
        <v>0.50248440000000005</v>
      </c>
      <c r="W4" s="84">
        <v>0.3904627</v>
      </c>
      <c r="X4" s="84">
        <v>0.107053</v>
      </c>
      <c r="Y4" s="84">
        <v>0.23515059999999999</v>
      </c>
      <c r="Z4" s="84">
        <v>6.8580199999999994E-2</v>
      </c>
      <c r="AA4" s="84">
        <v>8.8614999999999996E-3</v>
      </c>
      <c r="AB4" s="84">
        <v>3.2363700000000002E-2</v>
      </c>
      <c r="AC4" s="84">
        <v>1.20722E-2</v>
      </c>
      <c r="AD4" s="84">
        <v>0.17356959999999999</v>
      </c>
      <c r="AE4" s="84">
        <v>9.6641599999999994E-2</v>
      </c>
      <c r="AF4" s="84">
        <v>1.7337700000000001E-2</v>
      </c>
      <c r="AG4" s="84">
        <v>0.46959479999999998</v>
      </c>
      <c r="AH4" s="83">
        <v>3.9444E-2</v>
      </c>
      <c r="AI4" s="83">
        <v>0.1434183</v>
      </c>
      <c r="AJ4" s="83">
        <v>7.0963499999999999E-2</v>
      </c>
      <c r="AK4" s="83">
        <v>0.2272401</v>
      </c>
      <c r="AL4" s="83">
        <v>7.2440000000000004E-2</v>
      </c>
      <c r="AM4" s="83">
        <v>1.5668499999999998E-2</v>
      </c>
      <c r="AN4" s="83">
        <v>0.12126580000000001</v>
      </c>
      <c r="AO4" s="83">
        <v>5.9987499999999999E-2</v>
      </c>
      <c r="AP4" s="83">
        <v>1.1776999999999999E-2</v>
      </c>
      <c r="AQ4" s="83">
        <v>2.8016200000000002E-2</v>
      </c>
      <c r="AR4" s="83">
        <v>4.94584E-2</v>
      </c>
      <c r="AS4" s="83">
        <v>0.19976459999999999</v>
      </c>
    </row>
    <row r="5" spans="1:45" x14ac:dyDescent="0.25">
      <c r="A5" s="83" t="s">
        <v>47</v>
      </c>
      <c r="B5" s="84">
        <v>0.55665240000000005</v>
      </c>
      <c r="C5" s="84">
        <v>0.18852099999999999</v>
      </c>
      <c r="D5" s="84">
        <v>0.1952477</v>
      </c>
      <c r="E5" s="84">
        <v>0.42945749999999999</v>
      </c>
      <c r="F5" s="84">
        <v>0.18677379999999999</v>
      </c>
      <c r="G5" s="84">
        <v>0.45234560000000001</v>
      </c>
      <c r="H5" s="84">
        <v>0.29108060000000002</v>
      </c>
      <c r="I5" s="84">
        <v>4.2369200000000003E-2</v>
      </c>
      <c r="J5" s="84">
        <v>0.18293000000000001</v>
      </c>
      <c r="K5" s="84">
        <v>3.12746E-2</v>
      </c>
      <c r="L5" s="84">
        <v>1.6161399999999999E-2</v>
      </c>
      <c r="M5" s="84">
        <v>0.56364110000000001</v>
      </c>
      <c r="N5" s="84">
        <v>0.26408670000000001</v>
      </c>
      <c r="O5" s="84">
        <v>0.149122</v>
      </c>
      <c r="P5" s="84">
        <v>0.26703729999999998</v>
      </c>
      <c r="Q5" s="84">
        <v>0.43597560000000002</v>
      </c>
      <c r="R5" s="84">
        <v>2.84254E-2</v>
      </c>
      <c r="S5" s="84">
        <v>0.18373390000000001</v>
      </c>
      <c r="T5" s="84">
        <v>6.2769000000000005E-2</v>
      </c>
      <c r="U5" s="84">
        <v>2.20588E-2</v>
      </c>
      <c r="V5" s="84">
        <v>0.4315541</v>
      </c>
      <c r="W5" s="84">
        <v>0.44692929999999997</v>
      </c>
      <c r="X5" s="84">
        <v>0.1215166</v>
      </c>
      <c r="Y5" s="84">
        <v>6.3641100000000006E-2</v>
      </c>
      <c r="Z5" s="84">
        <v>5.3995899999999999E-2</v>
      </c>
      <c r="AA5" s="84">
        <v>1.94626E-2</v>
      </c>
      <c r="AB5" s="84">
        <v>0.12469860000000001</v>
      </c>
      <c r="AC5" s="84">
        <v>1.7224E-3</v>
      </c>
      <c r="AD5" s="84">
        <v>7.5180899999999995E-2</v>
      </c>
      <c r="AE5" s="84">
        <v>1.69652E-2</v>
      </c>
      <c r="AF5" s="84">
        <v>5.5976999999999997E-3</v>
      </c>
      <c r="AG5" s="84">
        <v>0.48243200000000003</v>
      </c>
      <c r="AH5" s="83">
        <v>3.6002199999999998E-2</v>
      </c>
      <c r="AI5" s="83">
        <v>0.1273176</v>
      </c>
      <c r="AJ5" s="83">
        <v>5.5693199999999998E-2</v>
      </c>
      <c r="AK5" s="83">
        <v>0.2441228</v>
      </c>
      <c r="AL5" s="83">
        <v>4.3240500000000001E-2</v>
      </c>
      <c r="AM5" s="83">
        <v>1.08504E-2</v>
      </c>
      <c r="AN5" s="83">
        <v>0.1029216</v>
      </c>
      <c r="AO5" s="83">
        <v>0.1236057</v>
      </c>
      <c r="AP5" s="83">
        <v>1.24631E-2</v>
      </c>
      <c r="AQ5" s="83">
        <v>2.2611200000000001E-2</v>
      </c>
      <c r="AR5" s="83">
        <v>4.4160100000000001E-2</v>
      </c>
      <c r="AS5" s="83">
        <v>0.2130136</v>
      </c>
    </row>
    <row r="6" spans="1:45" x14ac:dyDescent="0.25">
      <c r="A6" s="83" t="s">
        <v>48</v>
      </c>
      <c r="B6" s="84">
        <v>0.5626968</v>
      </c>
      <c r="C6" s="84">
        <v>4.1310300000000001E-2</v>
      </c>
      <c r="D6" s="84">
        <v>0.15202969999999999</v>
      </c>
      <c r="E6" s="84">
        <v>0.51299980000000001</v>
      </c>
      <c r="F6" s="84">
        <v>0.29366019999999998</v>
      </c>
      <c r="G6" s="84">
        <v>0.12490709999999999</v>
      </c>
      <c r="H6" s="84">
        <v>0.65349080000000004</v>
      </c>
      <c r="I6" s="84">
        <v>0.13299059999999999</v>
      </c>
      <c r="J6" s="84">
        <v>5.6411000000000003E-2</v>
      </c>
      <c r="K6" s="84">
        <v>3.2200600000000003E-2</v>
      </c>
      <c r="L6" s="84">
        <v>2.6336200000000001E-2</v>
      </c>
      <c r="M6" s="84">
        <v>0.45810489999999998</v>
      </c>
      <c r="N6" s="84">
        <v>0.2505406</v>
      </c>
      <c r="O6" s="84">
        <v>0.23112170000000001</v>
      </c>
      <c r="P6" s="84">
        <v>6.6603599999999999E-2</v>
      </c>
      <c r="Q6" s="84">
        <v>0.1731647</v>
      </c>
      <c r="R6" s="84">
        <v>8.07446E-2</v>
      </c>
      <c r="S6" s="84">
        <v>0.21784690000000001</v>
      </c>
      <c r="T6" s="84">
        <v>0.33766940000000001</v>
      </c>
      <c r="U6" s="84">
        <v>0.12397080000000001</v>
      </c>
      <c r="V6" s="84">
        <v>0.38965880000000003</v>
      </c>
      <c r="W6" s="84">
        <v>0.38472070000000003</v>
      </c>
      <c r="X6" s="84">
        <v>0.2256205</v>
      </c>
      <c r="Y6" s="84">
        <v>4.0128700000000003E-2</v>
      </c>
      <c r="Z6" s="84">
        <v>1.6925900000000001E-2</v>
      </c>
      <c r="AA6" s="84">
        <v>1.58879E-2</v>
      </c>
      <c r="AB6" s="84">
        <v>9.3147499999999994E-2</v>
      </c>
      <c r="AC6" s="84">
        <v>1.6396E-3</v>
      </c>
      <c r="AD6" s="84">
        <v>4.0122199999999997E-2</v>
      </c>
      <c r="AE6" s="84">
        <v>1.66801E-2</v>
      </c>
      <c r="AF6" s="84">
        <v>1.52152E-2</v>
      </c>
      <c r="AG6" s="84">
        <v>0.31157390000000001</v>
      </c>
      <c r="AH6" s="83">
        <v>5.4068699999999997E-2</v>
      </c>
      <c r="AI6" s="83">
        <v>0.15307219999999999</v>
      </c>
      <c r="AJ6" s="83">
        <v>5.0275100000000003E-2</v>
      </c>
      <c r="AK6" s="83">
        <v>0.2574458</v>
      </c>
      <c r="AL6" s="83">
        <v>4.4173700000000003E-2</v>
      </c>
      <c r="AM6" s="83">
        <v>2.9808600000000001E-2</v>
      </c>
      <c r="AN6" s="83">
        <v>0.1155944</v>
      </c>
      <c r="AO6" s="83">
        <v>6.7678100000000005E-2</v>
      </c>
      <c r="AP6" s="83">
        <v>2.2931199999999999E-2</v>
      </c>
      <c r="AQ6" s="83">
        <v>3.1918200000000001E-2</v>
      </c>
      <c r="AR6" s="83">
        <v>4.99357E-2</v>
      </c>
      <c r="AS6" s="83">
        <v>0.17716689999999999</v>
      </c>
    </row>
    <row r="7" spans="1:45" x14ac:dyDescent="0.25">
      <c r="A7" s="83" t="s">
        <v>49</v>
      </c>
      <c r="B7" s="84">
        <v>0.64098189999999999</v>
      </c>
      <c r="C7" s="84">
        <v>4.6027999999999999E-2</v>
      </c>
      <c r="D7" s="84">
        <v>0.15479029999999999</v>
      </c>
      <c r="E7" s="84">
        <v>0.58915790000000001</v>
      </c>
      <c r="F7" s="84">
        <v>0.21002390000000001</v>
      </c>
      <c r="G7" s="84">
        <v>0.13433339999999999</v>
      </c>
      <c r="H7" s="84">
        <v>0.58608930000000004</v>
      </c>
      <c r="I7" s="84">
        <v>0.1186498</v>
      </c>
      <c r="J7" s="84">
        <v>0.137402</v>
      </c>
      <c r="K7" s="84">
        <v>2.3525399999999998E-2</v>
      </c>
      <c r="L7" s="84">
        <v>8.5237000000000004E-3</v>
      </c>
      <c r="M7" s="84">
        <v>0.48141830000000002</v>
      </c>
      <c r="N7" s="84">
        <v>0.2049097</v>
      </c>
      <c r="O7" s="84">
        <v>0.26593929999999999</v>
      </c>
      <c r="P7" s="84">
        <v>8.8054599999999997E-2</v>
      </c>
      <c r="Q7" s="84">
        <v>0.16450509999999999</v>
      </c>
      <c r="R7" s="84">
        <v>4.1979500000000003E-2</v>
      </c>
      <c r="S7" s="84">
        <v>0.21331059999999999</v>
      </c>
      <c r="T7" s="84">
        <v>0.36962460000000003</v>
      </c>
      <c r="U7" s="84">
        <v>0.1225256</v>
      </c>
      <c r="V7" s="84">
        <v>0.45891579999999998</v>
      </c>
      <c r="W7" s="84">
        <v>0.38424819999999998</v>
      </c>
      <c r="X7" s="84">
        <v>0.156836</v>
      </c>
      <c r="Y7" s="84">
        <v>4.4292999999999999E-2</v>
      </c>
      <c r="Z7" s="84">
        <v>3.13458E-2</v>
      </c>
      <c r="AA7" s="84">
        <v>1.02215E-2</v>
      </c>
      <c r="AB7" s="84">
        <v>5.2470200000000002E-2</v>
      </c>
      <c r="AC7" s="84">
        <v>9.1993000000000005E-3</v>
      </c>
      <c r="AD7" s="84">
        <v>5.9965900000000003E-2</v>
      </c>
      <c r="AE7" s="84">
        <v>3.3390099999999999E-2</v>
      </c>
      <c r="AF7" s="84">
        <v>8.1772000000000008E-3</v>
      </c>
      <c r="AG7" s="84">
        <v>0.19659280000000001</v>
      </c>
      <c r="AH7" s="83">
        <v>4.6338699999999997E-2</v>
      </c>
      <c r="AI7" s="83">
        <v>0.17016390000000001</v>
      </c>
      <c r="AJ7" s="83">
        <v>6.55419E-2</v>
      </c>
      <c r="AK7" s="83">
        <v>0.22028739999999999</v>
      </c>
      <c r="AL7" s="83">
        <v>5.8945999999999998E-2</v>
      </c>
      <c r="AM7" s="83">
        <v>2.57884E-2</v>
      </c>
      <c r="AN7" s="83">
        <v>0.1239499</v>
      </c>
      <c r="AO7" s="83">
        <v>5.1135899999999998E-2</v>
      </c>
      <c r="AP7" s="83">
        <v>1.34669E-2</v>
      </c>
      <c r="AQ7" s="83">
        <v>3.1810600000000001E-2</v>
      </c>
      <c r="AR7" s="83">
        <v>5.7741800000000003E-2</v>
      </c>
      <c r="AS7" s="83">
        <v>0.1811673</v>
      </c>
    </row>
    <row r="8" spans="1:45" x14ac:dyDescent="0.25">
      <c r="A8" s="83" t="s">
        <v>50</v>
      </c>
      <c r="B8" s="84">
        <v>0.58681910000000004</v>
      </c>
      <c r="C8" s="84">
        <v>8.6048399999999997E-2</v>
      </c>
      <c r="D8" s="84">
        <v>0.1773585</v>
      </c>
      <c r="E8" s="84">
        <v>0.51464259999999995</v>
      </c>
      <c r="F8" s="84">
        <v>0.2219506</v>
      </c>
      <c r="G8" s="84">
        <v>0.1197449</v>
      </c>
      <c r="H8" s="84">
        <v>0.54982730000000002</v>
      </c>
      <c r="I8" s="84">
        <v>6.6967799999999994E-2</v>
      </c>
      <c r="J8" s="84">
        <v>0.24916289999999999</v>
      </c>
      <c r="K8" s="84">
        <v>1.42971E-2</v>
      </c>
      <c r="L8" s="84">
        <v>2.3013599999999999E-2</v>
      </c>
      <c r="M8" s="84">
        <v>0.55200640000000001</v>
      </c>
      <c r="N8" s="84">
        <v>0.22226950000000001</v>
      </c>
      <c r="O8" s="84">
        <v>0.17709269999999999</v>
      </c>
      <c r="P8" s="84">
        <v>3.6938600000000002E-2</v>
      </c>
      <c r="Q8" s="84">
        <v>0.1064045</v>
      </c>
      <c r="R8" s="84">
        <v>0.1931969</v>
      </c>
      <c r="S8" s="84">
        <v>0.20855699999999999</v>
      </c>
      <c r="T8" s="84">
        <v>0.34833910000000001</v>
      </c>
      <c r="U8" s="84">
        <v>0.1065639</v>
      </c>
      <c r="V8" s="84">
        <v>0.47701300000000002</v>
      </c>
      <c r="W8" s="84">
        <v>0.36104170000000002</v>
      </c>
      <c r="X8" s="84">
        <v>0.16194529999999999</v>
      </c>
      <c r="Y8" s="84">
        <v>0.1023061</v>
      </c>
      <c r="Z8" s="84">
        <v>2.87736E-2</v>
      </c>
      <c r="AA8" s="84">
        <v>2.3427699999999999E-2</v>
      </c>
      <c r="AB8" s="84">
        <v>8.00839E-2</v>
      </c>
      <c r="AC8" s="84">
        <v>1.6195000000000001E-2</v>
      </c>
      <c r="AD8" s="84">
        <v>7.3532500000000001E-2</v>
      </c>
      <c r="AE8" s="84">
        <v>3.2599599999999999E-2</v>
      </c>
      <c r="AF8" s="84">
        <v>1.2421400000000001E-2</v>
      </c>
      <c r="AG8" s="84">
        <v>0.2604822</v>
      </c>
      <c r="AH8" s="83">
        <v>3.4743299999999998E-2</v>
      </c>
      <c r="AI8" s="83">
        <v>0.13212760000000001</v>
      </c>
      <c r="AJ8" s="83">
        <v>4.0408800000000002E-2</v>
      </c>
      <c r="AK8" s="83">
        <v>0.29196830000000001</v>
      </c>
      <c r="AL8" s="83">
        <v>6.8696099999999996E-2</v>
      </c>
      <c r="AM8" s="83">
        <v>1.9744999999999999E-2</v>
      </c>
      <c r="AN8" s="83">
        <v>0.1005474</v>
      </c>
      <c r="AO8" s="83">
        <v>9.1754600000000006E-2</v>
      </c>
      <c r="AP8" s="83">
        <v>3.4954999999999999E-3</v>
      </c>
      <c r="AQ8" s="83">
        <v>3.3885699999999998E-2</v>
      </c>
      <c r="AR8" s="83">
        <v>3.50397E-2</v>
      </c>
      <c r="AS8" s="83">
        <v>0.1823313</v>
      </c>
    </row>
    <row r="9" spans="1:45" x14ac:dyDescent="0.25">
      <c r="A9" s="83" t="s">
        <v>51</v>
      </c>
      <c r="B9" s="84">
        <v>0.49541289999999999</v>
      </c>
      <c r="C9" s="84">
        <v>5.6880699999999999E-2</v>
      </c>
      <c r="D9" s="84">
        <v>0.1614679</v>
      </c>
      <c r="E9" s="84">
        <v>0.59528179999999997</v>
      </c>
      <c r="F9" s="84">
        <v>0.1863696</v>
      </c>
      <c r="G9" s="84">
        <v>0.1014417</v>
      </c>
      <c r="H9" s="84">
        <v>0.42778509999999997</v>
      </c>
      <c r="I9" s="84">
        <v>3.0668399999999998E-2</v>
      </c>
      <c r="J9" s="84">
        <v>0.42752289999999998</v>
      </c>
      <c r="K9" s="84">
        <v>1.25819E-2</v>
      </c>
      <c r="L9" s="84">
        <v>0</v>
      </c>
      <c r="M9" s="84">
        <v>0.6249017</v>
      </c>
      <c r="N9" s="84">
        <v>0.1716907</v>
      </c>
      <c r="O9" s="84">
        <v>0.180865</v>
      </c>
      <c r="P9" s="84">
        <v>0.1462647</v>
      </c>
      <c r="Q9" s="84">
        <v>0.2275229</v>
      </c>
      <c r="R9" s="84">
        <v>3.11927E-2</v>
      </c>
      <c r="S9" s="84">
        <v>0.34574050000000001</v>
      </c>
      <c r="T9" s="84">
        <v>0.1174312</v>
      </c>
      <c r="U9" s="84">
        <v>0.13184799999999999</v>
      </c>
      <c r="V9" s="84">
        <v>0.4951507</v>
      </c>
      <c r="W9" s="84">
        <v>0.33184799999999998</v>
      </c>
      <c r="X9" s="84">
        <v>0.1730013</v>
      </c>
      <c r="Y9" s="84">
        <v>3.08014E-2</v>
      </c>
      <c r="Z9" s="84">
        <v>1.27904E-2</v>
      </c>
      <c r="AA9" s="84">
        <v>6.7866999999999997E-3</v>
      </c>
      <c r="AB9" s="84">
        <v>8.6139000000000007E-3</v>
      </c>
      <c r="AC9" s="84">
        <v>2.0882000000000001E-3</v>
      </c>
      <c r="AD9" s="84">
        <v>6.2124800000000001E-2</v>
      </c>
      <c r="AE9" s="84">
        <v>7.0477999999999999E-3</v>
      </c>
      <c r="AF9" s="84">
        <v>2.1404300000000001E-2</v>
      </c>
      <c r="AG9" s="84">
        <v>0.67449749999999997</v>
      </c>
      <c r="AH9" s="83">
        <v>3.8169099999999997E-2</v>
      </c>
      <c r="AI9" s="83">
        <v>0.1363549</v>
      </c>
      <c r="AJ9" s="83">
        <v>5.4131800000000001E-2</v>
      </c>
      <c r="AK9" s="83">
        <v>0.26232800000000001</v>
      </c>
      <c r="AL9" s="83">
        <v>0.1041072</v>
      </c>
      <c r="AM9" s="83">
        <v>8.5734000000000001E-3</v>
      </c>
      <c r="AN9" s="83">
        <v>0.1110693</v>
      </c>
      <c r="AO9" s="83">
        <v>5.5502900000000001E-2</v>
      </c>
      <c r="AP9" s="83">
        <v>3.0807E-3</v>
      </c>
      <c r="AQ9" s="83">
        <v>2.6881800000000001E-2</v>
      </c>
      <c r="AR9" s="83">
        <v>4.6122000000000003E-2</v>
      </c>
      <c r="AS9" s="83">
        <v>0.19184789999999999</v>
      </c>
    </row>
    <row r="10" spans="1:45" x14ac:dyDescent="0.25">
      <c r="A10" s="83" t="s">
        <v>52</v>
      </c>
      <c r="B10" s="84">
        <v>0.5166809</v>
      </c>
      <c r="C10" s="84">
        <v>8.89649E-2</v>
      </c>
      <c r="D10" s="84">
        <v>0.34388370000000001</v>
      </c>
      <c r="E10" s="84">
        <v>0.43798120000000001</v>
      </c>
      <c r="F10" s="84">
        <v>0.12917020000000001</v>
      </c>
      <c r="G10" s="84">
        <v>2.3096700000000001E-2</v>
      </c>
      <c r="H10" s="84">
        <v>0.30111209999999999</v>
      </c>
      <c r="I10" s="84">
        <v>2.39521E-2</v>
      </c>
      <c r="J10" s="84">
        <v>0.6313088</v>
      </c>
      <c r="K10" s="84">
        <v>2.0530400000000001E-2</v>
      </c>
      <c r="L10" s="84">
        <v>4.2772000000000001E-3</v>
      </c>
      <c r="M10" s="84">
        <v>0.25064160000000002</v>
      </c>
      <c r="N10" s="84">
        <v>0.57485030000000004</v>
      </c>
      <c r="O10" s="84">
        <v>0.17023099999999999</v>
      </c>
      <c r="P10" s="84">
        <v>0.1060736</v>
      </c>
      <c r="Q10" s="84">
        <v>0.40461930000000002</v>
      </c>
      <c r="R10" s="84">
        <v>0.31822070000000002</v>
      </c>
      <c r="S10" s="84">
        <v>4.0205299999999999E-2</v>
      </c>
      <c r="T10" s="84">
        <v>8.1266000000000005E-2</v>
      </c>
      <c r="U10" s="84">
        <v>4.9615100000000002E-2</v>
      </c>
      <c r="V10" s="84">
        <v>0.35671510000000001</v>
      </c>
      <c r="W10" s="84">
        <v>0.5911035</v>
      </c>
      <c r="X10" s="84">
        <v>5.2181400000000003E-2</v>
      </c>
      <c r="Y10" s="84">
        <v>7.3253799999999994E-2</v>
      </c>
      <c r="Z10" s="84">
        <v>5.45145E-2</v>
      </c>
      <c r="AA10" s="84">
        <v>7.6661000000000007E-2</v>
      </c>
      <c r="AB10" s="84">
        <v>8.2623500000000002E-2</v>
      </c>
      <c r="AC10" s="84">
        <v>4.2589000000000004E-3</v>
      </c>
      <c r="AD10" s="84">
        <v>5.53663E-2</v>
      </c>
      <c r="AE10" s="84">
        <v>8.518E-4</v>
      </c>
      <c r="AF10" s="84">
        <v>0</v>
      </c>
      <c r="AG10" s="84">
        <v>0.71635439999999995</v>
      </c>
      <c r="AH10" s="83">
        <v>5.6129600000000002E-2</v>
      </c>
      <c r="AI10" s="83">
        <v>0.22935430000000001</v>
      </c>
      <c r="AJ10" s="83">
        <v>2.0230999999999999E-2</v>
      </c>
      <c r="AK10" s="83">
        <v>0.17668690000000001</v>
      </c>
      <c r="AL10" s="83">
        <v>3.6315300000000002E-2</v>
      </c>
      <c r="AM10" s="83">
        <v>3.2406400000000002E-2</v>
      </c>
      <c r="AN10" s="83">
        <v>0.1103734</v>
      </c>
      <c r="AO10" s="83">
        <v>5.3271000000000004E-3</v>
      </c>
      <c r="AP10" s="83">
        <v>4.35E-5</v>
      </c>
      <c r="AQ10" s="83">
        <v>8.9423600000000006E-2</v>
      </c>
      <c r="AR10" s="83">
        <v>0.25033610000000001</v>
      </c>
      <c r="AS10" s="83">
        <v>4.9502400000000002E-2</v>
      </c>
    </row>
    <row r="11" spans="1:45" x14ac:dyDescent="0.25">
      <c r="A11" s="83" t="s">
        <v>53</v>
      </c>
      <c r="B11" s="84">
        <v>0.54398670000000005</v>
      </c>
      <c r="C11" s="84">
        <v>9.3597899999999998E-2</v>
      </c>
      <c r="D11" s="84">
        <v>0.1634177</v>
      </c>
      <c r="E11" s="84">
        <v>0.50477729999999998</v>
      </c>
      <c r="F11" s="84">
        <v>0.2382071</v>
      </c>
      <c r="G11" s="84">
        <v>0.12687029999999999</v>
      </c>
      <c r="H11" s="84">
        <v>0.45711299999999999</v>
      </c>
      <c r="I11" s="84">
        <v>1.5395300000000001E-2</v>
      </c>
      <c r="J11" s="84">
        <v>0.38651200000000002</v>
      </c>
      <c r="K11" s="84">
        <v>1.4109399999999999E-2</v>
      </c>
      <c r="L11" s="84">
        <v>2.3855999999999999E-3</v>
      </c>
      <c r="M11" s="84">
        <v>0.4364537</v>
      </c>
      <c r="N11" s="84">
        <v>0.2365005</v>
      </c>
      <c r="O11" s="84">
        <v>0.27689380000000002</v>
      </c>
      <c r="P11" s="84">
        <v>9.32085E-2</v>
      </c>
      <c r="Q11" s="84">
        <v>0.1275569</v>
      </c>
      <c r="R11" s="84">
        <v>1.0319800000000001E-2</v>
      </c>
      <c r="S11" s="84">
        <v>0.34039330000000001</v>
      </c>
      <c r="T11" s="84">
        <v>0.30901440000000002</v>
      </c>
      <c r="U11" s="84">
        <v>0.1195071</v>
      </c>
      <c r="V11" s="84">
        <v>0.38628960000000001</v>
      </c>
      <c r="W11" s="84">
        <v>0.41491699999999998</v>
      </c>
      <c r="X11" s="84">
        <v>0.19879340000000001</v>
      </c>
      <c r="Y11" s="84">
        <v>5.0885300000000001E-2</v>
      </c>
      <c r="Z11" s="84">
        <v>2.33183E-2</v>
      </c>
      <c r="AA11" s="84">
        <v>1.5849100000000001E-2</v>
      </c>
      <c r="AB11" s="84">
        <v>0.1064249</v>
      </c>
      <c r="AC11" s="84">
        <v>2.9418199999999999E-2</v>
      </c>
      <c r="AD11" s="84">
        <v>6.7357399999999998E-2</v>
      </c>
      <c r="AE11" s="84">
        <v>2.5892200000000001E-2</v>
      </c>
      <c r="AF11" s="84">
        <v>5.2354499999999998E-2</v>
      </c>
      <c r="AG11" s="84">
        <v>0.11328870000000001</v>
      </c>
      <c r="AH11" s="83">
        <v>3.5825500000000003E-2</v>
      </c>
      <c r="AI11" s="83">
        <v>0.16480829999999999</v>
      </c>
      <c r="AJ11" s="83">
        <v>6.66939E-2</v>
      </c>
      <c r="AK11" s="83">
        <v>0.21004690000000001</v>
      </c>
      <c r="AL11" s="83">
        <v>6.9222599999999995E-2</v>
      </c>
      <c r="AM11" s="83">
        <v>1.58161E-2</v>
      </c>
      <c r="AN11" s="83">
        <v>0.1362119</v>
      </c>
      <c r="AO11" s="83">
        <v>4.3386800000000003E-2</v>
      </c>
      <c r="AP11" s="83">
        <v>6.711E-3</v>
      </c>
      <c r="AQ11" s="83">
        <v>3.04251E-2</v>
      </c>
      <c r="AR11" s="83">
        <v>5.0100699999999998E-2</v>
      </c>
      <c r="AS11" s="83">
        <v>0.2065766</v>
      </c>
    </row>
    <row r="12" spans="1:45" x14ac:dyDescent="0.25">
      <c r="A12" s="83" t="s">
        <v>54</v>
      </c>
      <c r="B12" s="84">
        <v>0.57953860000000001</v>
      </c>
      <c r="C12" s="84">
        <v>0.15145810000000001</v>
      </c>
      <c r="D12" s="84">
        <v>0.198518</v>
      </c>
      <c r="E12" s="84">
        <v>0.46023069999999999</v>
      </c>
      <c r="F12" s="84">
        <v>0.1897932</v>
      </c>
      <c r="G12" s="84">
        <v>0.2487152</v>
      </c>
      <c r="H12" s="84">
        <v>0.26290790000000003</v>
      </c>
      <c r="I12" s="84">
        <v>7.0186399999999996E-2</v>
      </c>
      <c r="J12" s="84">
        <v>0.38908809999999999</v>
      </c>
      <c r="K12" s="84">
        <v>2.91024E-2</v>
      </c>
      <c r="L12" s="84">
        <v>2.2050899999999998E-2</v>
      </c>
      <c r="M12" s="84">
        <v>0.60795379999999999</v>
      </c>
      <c r="N12" s="84">
        <v>0.1713876</v>
      </c>
      <c r="O12" s="84">
        <v>0.1747938</v>
      </c>
      <c r="P12" s="84">
        <v>0.31596669999999999</v>
      </c>
      <c r="Q12" s="84">
        <v>0.3012957</v>
      </c>
      <c r="R12" s="84">
        <v>5.2009999999999999E-3</v>
      </c>
      <c r="S12" s="84">
        <v>0.2229805</v>
      </c>
      <c r="T12" s="84">
        <v>0.1036287</v>
      </c>
      <c r="U12" s="84">
        <v>5.0927500000000001E-2</v>
      </c>
      <c r="V12" s="84">
        <v>0.49294850000000001</v>
      </c>
      <c r="W12" s="84">
        <v>0.29777700000000001</v>
      </c>
      <c r="X12" s="84">
        <v>0.2092745</v>
      </c>
      <c r="Y12" s="84">
        <v>3.523E-4</v>
      </c>
      <c r="Z12" s="84">
        <v>1.7910599999999999E-2</v>
      </c>
      <c r="AA12" s="84">
        <v>2.5192300000000001E-2</v>
      </c>
      <c r="AB12" s="84">
        <v>3.2914400000000003E-2</v>
      </c>
      <c r="AC12" s="84">
        <v>3.2298000000000001E-3</v>
      </c>
      <c r="AD12" s="84">
        <v>7.8102099999999994E-2</v>
      </c>
      <c r="AE12" s="84">
        <v>2.80404E-2</v>
      </c>
      <c r="AF12" s="84">
        <v>2.1434000000000002E-3</v>
      </c>
      <c r="AG12" s="84">
        <v>0.32377119999999998</v>
      </c>
      <c r="AH12" s="83">
        <v>3.5460499999999999E-2</v>
      </c>
      <c r="AI12" s="83">
        <v>0.15414330000000001</v>
      </c>
      <c r="AJ12" s="83">
        <v>4.7683299999999998E-2</v>
      </c>
      <c r="AK12" s="83">
        <v>0.22116710000000001</v>
      </c>
      <c r="AL12" s="83">
        <v>5.66153E-2</v>
      </c>
      <c r="AM12" s="83">
        <v>2.4130700000000001E-2</v>
      </c>
      <c r="AN12" s="83">
        <v>0.1062689</v>
      </c>
      <c r="AO12" s="83">
        <v>8.7833999999999995E-2</v>
      </c>
      <c r="AP12" s="83">
        <v>5.9481999999999998E-3</v>
      </c>
      <c r="AQ12" s="83">
        <v>2.5250100000000001E-2</v>
      </c>
      <c r="AR12" s="83">
        <v>5.2709899999999997E-2</v>
      </c>
      <c r="AS12" s="83">
        <v>0.2182492</v>
      </c>
    </row>
    <row r="13" spans="1:45" x14ac:dyDescent="0.25">
      <c r="A13" s="83" t="s">
        <v>55</v>
      </c>
      <c r="B13" s="84">
        <v>0.52941179999999999</v>
      </c>
      <c r="C13" s="84">
        <v>0.22416530000000001</v>
      </c>
      <c r="D13" s="84">
        <v>0.2024377</v>
      </c>
      <c r="E13" s="84">
        <v>0.37148910000000002</v>
      </c>
      <c r="F13" s="84">
        <v>0.2019078</v>
      </c>
      <c r="G13" s="84">
        <v>9.8304199999999994E-2</v>
      </c>
      <c r="H13" s="84">
        <v>0.1870694</v>
      </c>
      <c r="I13" s="84">
        <v>0.47429779999999999</v>
      </c>
      <c r="J13" s="84">
        <v>6.7302600000000004E-2</v>
      </c>
      <c r="K13" s="84">
        <v>0.17302600000000001</v>
      </c>
      <c r="L13" s="84">
        <v>2.54372E-2</v>
      </c>
      <c r="M13" s="84">
        <v>0.48410170000000002</v>
      </c>
      <c r="N13" s="84">
        <v>0.254637</v>
      </c>
      <c r="O13" s="84">
        <v>0.2342342</v>
      </c>
      <c r="P13" s="84">
        <v>0.1224165</v>
      </c>
      <c r="Q13" s="84">
        <v>0.37890829999999998</v>
      </c>
      <c r="R13" s="84">
        <v>0.22893479999999999</v>
      </c>
      <c r="S13" s="84">
        <v>5.9618400000000002E-2</v>
      </c>
      <c r="T13" s="84">
        <v>0.1354001</v>
      </c>
      <c r="U13" s="84">
        <v>7.4721800000000005E-2</v>
      </c>
      <c r="V13" s="84">
        <v>0.4581346</v>
      </c>
      <c r="W13" s="84">
        <v>0.2249603</v>
      </c>
      <c r="X13" s="84">
        <v>0.3169051</v>
      </c>
      <c r="Y13" s="84">
        <v>8.9955400000000005E-2</v>
      </c>
      <c r="Z13" s="84">
        <v>2.3341199999999999E-2</v>
      </c>
      <c r="AA13" s="84">
        <v>1.5997899999999999E-2</v>
      </c>
      <c r="AB13" s="84">
        <v>3.5929700000000002E-2</v>
      </c>
      <c r="AC13" s="84">
        <v>1.99318E-2</v>
      </c>
      <c r="AD13" s="84">
        <v>3.7241000000000003E-2</v>
      </c>
      <c r="AE13" s="84">
        <v>2.2292200000000002E-2</v>
      </c>
      <c r="AF13" s="84">
        <v>1.99318E-2</v>
      </c>
      <c r="AG13" s="84">
        <v>9.5462900000000003E-2</v>
      </c>
      <c r="AH13" s="83">
        <v>2.90744E-2</v>
      </c>
      <c r="AI13" s="83">
        <v>0.1233221</v>
      </c>
      <c r="AJ13" s="83">
        <v>6.25946E-2</v>
      </c>
      <c r="AK13" s="83">
        <v>0.222244</v>
      </c>
      <c r="AL13" s="83">
        <v>4.1819599999999998E-2</v>
      </c>
      <c r="AM13" s="83">
        <v>1.36413E-2</v>
      </c>
      <c r="AN13" s="83">
        <v>0.19287119999999999</v>
      </c>
      <c r="AO13" s="83">
        <v>3.0619199999999999E-2</v>
      </c>
      <c r="AP13" s="83">
        <v>9.7178000000000004E-3</v>
      </c>
      <c r="AQ13" s="83">
        <v>4.1331699999999999E-2</v>
      </c>
      <c r="AR13" s="83">
        <v>6.8473699999999998E-2</v>
      </c>
      <c r="AS13" s="83">
        <v>0.19336490000000001</v>
      </c>
    </row>
    <row r="14" spans="1:45" x14ac:dyDescent="0.25">
      <c r="A14" s="83" t="s">
        <v>56</v>
      </c>
      <c r="B14" s="84">
        <v>0.56334700000000004</v>
      </c>
      <c r="C14" s="84">
        <v>0.19251450000000001</v>
      </c>
      <c r="D14" s="84">
        <v>0.19100880000000001</v>
      </c>
      <c r="E14" s="84">
        <v>0.434502</v>
      </c>
      <c r="F14" s="84">
        <v>0.18197459999999999</v>
      </c>
      <c r="G14" s="84">
        <v>0.39621420000000002</v>
      </c>
      <c r="H14" s="84">
        <v>0.4476231</v>
      </c>
      <c r="I14" s="84">
        <v>6.15186E-2</v>
      </c>
      <c r="J14" s="84">
        <v>6.0012900000000001E-2</v>
      </c>
      <c r="K14" s="84">
        <v>3.4631099999999998E-2</v>
      </c>
      <c r="L14" s="84">
        <v>8.8190999999999999E-3</v>
      </c>
      <c r="M14" s="84">
        <v>0.57474729999999996</v>
      </c>
      <c r="N14" s="84">
        <v>0.20477519999999999</v>
      </c>
      <c r="O14" s="84">
        <v>0.1841256</v>
      </c>
      <c r="P14" s="84">
        <v>0.1079027</v>
      </c>
      <c r="Q14" s="84">
        <v>0.36647849999999998</v>
      </c>
      <c r="R14" s="84">
        <v>0.1174555</v>
      </c>
      <c r="S14" s="84">
        <v>0.11398179999999999</v>
      </c>
      <c r="T14" s="84">
        <v>0.2359965</v>
      </c>
      <c r="U14" s="84">
        <v>5.8185000000000001E-2</v>
      </c>
      <c r="V14" s="84">
        <v>0.50892660000000001</v>
      </c>
      <c r="W14" s="84">
        <v>0.27597329999999998</v>
      </c>
      <c r="X14" s="84">
        <v>0.21510000000000001</v>
      </c>
      <c r="Y14" s="84">
        <v>2.9901799999999999E-2</v>
      </c>
      <c r="Z14" s="84">
        <v>7.9666799999999996E-2</v>
      </c>
      <c r="AA14" s="84">
        <v>2.0504100000000001E-2</v>
      </c>
      <c r="AB14" s="84">
        <v>2.1785599999999999E-2</v>
      </c>
      <c r="AC14" s="84">
        <v>2.1358000000000002E-3</v>
      </c>
      <c r="AD14" s="84">
        <v>5.2114500000000001E-2</v>
      </c>
      <c r="AE14" s="84">
        <v>3.1610399999999997E-2</v>
      </c>
      <c r="AF14" s="84">
        <v>2.3921399999999999E-2</v>
      </c>
      <c r="AG14" s="84">
        <v>0.20418620000000001</v>
      </c>
      <c r="AH14" s="83">
        <v>3.6965600000000001E-2</v>
      </c>
      <c r="AI14" s="83">
        <v>0.12601870000000001</v>
      </c>
      <c r="AJ14" s="83">
        <v>8.2418000000000005E-2</v>
      </c>
      <c r="AK14" s="83">
        <v>0.23058210000000001</v>
      </c>
      <c r="AL14" s="83">
        <v>4.5566000000000002E-2</v>
      </c>
      <c r="AM14" s="83">
        <v>1.1408700000000001E-2</v>
      </c>
      <c r="AN14" s="83">
        <v>0.1105336</v>
      </c>
      <c r="AO14" s="83">
        <v>8.6231100000000005E-2</v>
      </c>
      <c r="AP14" s="83">
        <v>3.2116400000000003E-2</v>
      </c>
      <c r="AQ14" s="83">
        <v>2.6931900000000002E-2</v>
      </c>
      <c r="AR14" s="83">
        <v>5.5932700000000002E-2</v>
      </c>
      <c r="AS14" s="83">
        <v>0.19226090000000001</v>
      </c>
    </row>
    <row r="15" spans="1:45" x14ac:dyDescent="0.25">
      <c r="A15" s="83" t="s">
        <v>57</v>
      </c>
      <c r="B15" s="84">
        <v>0.61411970000000005</v>
      </c>
      <c r="C15" s="84">
        <v>4.7730500000000002E-2</v>
      </c>
      <c r="D15" s="84">
        <v>0.17111670000000001</v>
      </c>
      <c r="E15" s="84">
        <v>0.52820800000000001</v>
      </c>
      <c r="F15" s="84">
        <v>0.25294489999999997</v>
      </c>
      <c r="G15" s="84">
        <v>0.19786400000000001</v>
      </c>
      <c r="H15" s="84">
        <v>0.55051050000000001</v>
      </c>
      <c r="I15" s="84">
        <v>0.10040839999999999</v>
      </c>
      <c r="J15" s="84">
        <v>0.13483590000000001</v>
      </c>
      <c r="K15" s="84">
        <v>1.6381300000000001E-2</v>
      </c>
      <c r="L15" s="84">
        <v>0.1163656</v>
      </c>
      <c r="M15" s="84">
        <v>0.48080729999999999</v>
      </c>
      <c r="N15" s="84">
        <v>0.14485629999999999</v>
      </c>
      <c r="O15" s="84">
        <v>0.24198210000000001</v>
      </c>
      <c r="P15" s="84">
        <v>4.8468700000000003E-2</v>
      </c>
      <c r="Q15" s="84">
        <v>0.15644730000000001</v>
      </c>
      <c r="R15" s="84">
        <v>7.3299799999999998E-2</v>
      </c>
      <c r="S15" s="84">
        <v>0.2078844</v>
      </c>
      <c r="T15" s="84">
        <v>0.3757028</v>
      </c>
      <c r="U15" s="84">
        <v>0.13819699999999999</v>
      </c>
      <c r="V15" s="84">
        <v>0.44334849999999998</v>
      </c>
      <c r="W15" s="84">
        <v>0.3380399</v>
      </c>
      <c r="X15" s="84">
        <v>0.21861159999999999</v>
      </c>
      <c r="Y15" s="84">
        <v>1.8765500000000001E-2</v>
      </c>
      <c r="Z15" s="84">
        <v>1.2582100000000001E-2</v>
      </c>
      <c r="AA15" s="84">
        <v>8.7367E-3</v>
      </c>
      <c r="AB15" s="84">
        <v>2.8825E-2</v>
      </c>
      <c r="AC15" s="84">
        <v>3.2762999999999998E-3</v>
      </c>
      <c r="AD15" s="84">
        <v>5.4481399999999999E-2</v>
      </c>
      <c r="AE15" s="84">
        <v>1.64429E-2</v>
      </c>
      <c r="AF15" s="84">
        <v>2.63486E-2</v>
      </c>
      <c r="AG15" s="84">
        <v>0.2092966</v>
      </c>
      <c r="AH15" s="83">
        <v>4.80685E-2</v>
      </c>
      <c r="AI15" s="83">
        <v>0.15171229999999999</v>
      </c>
      <c r="AJ15" s="83">
        <v>3.9558200000000002E-2</v>
      </c>
      <c r="AK15" s="83">
        <v>0.23913799999999999</v>
      </c>
      <c r="AL15" s="83">
        <v>6.2774399999999994E-2</v>
      </c>
      <c r="AM15" s="83">
        <v>1.6668800000000001E-2</v>
      </c>
      <c r="AN15" s="83">
        <v>0.10501099999999999</v>
      </c>
      <c r="AO15" s="83">
        <v>9.5258800000000005E-2</v>
      </c>
      <c r="AP15" s="83">
        <v>4.3591999999999997E-3</v>
      </c>
      <c r="AQ15" s="83">
        <v>3.4030900000000003E-2</v>
      </c>
      <c r="AR15" s="83">
        <v>4.4136399999999999E-2</v>
      </c>
      <c r="AS15" s="83">
        <v>0.20735200000000001</v>
      </c>
    </row>
    <row r="16" spans="1:45" x14ac:dyDescent="0.25">
      <c r="A16" s="83" t="s">
        <v>58</v>
      </c>
      <c r="B16" s="84">
        <v>0.49892370000000003</v>
      </c>
      <c r="C16" s="84">
        <v>9.71944E-2</v>
      </c>
      <c r="D16" s="84">
        <v>0.1942063</v>
      </c>
      <c r="E16" s="84">
        <v>0.53814439999999997</v>
      </c>
      <c r="F16" s="84">
        <v>0.170455</v>
      </c>
      <c r="G16" s="84">
        <v>0.319822</v>
      </c>
      <c r="H16" s="84">
        <v>0.21062420000000001</v>
      </c>
      <c r="I16" s="84">
        <v>4.6371599999999999E-2</v>
      </c>
      <c r="J16" s="84">
        <v>0.29669089999999998</v>
      </c>
      <c r="K16" s="84">
        <v>0.1264913</v>
      </c>
      <c r="L16" s="84">
        <v>8.1724999999999992E-3</v>
      </c>
      <c r="M16" s="84">
        <v>0.51680110000000001</v>
      </c>
      <c r="N16" s="84">
        <v>0.27235579999999998</v>
      </c>
      <c r="O16" s="84">
        <v>0.180926</v>
      </c>
      <c r="P16" s="84">
        <v>0.23127439999999999</v>
      </c>
      <c r="Q16" s="84">
        <v>0.35375240000000002</v>
      </c>
      <c r="R16" s="84">
        <v>1.66369E-2</v>
      </c>
      <c r="S16" s="84">
        <v>0.26148349999999998</v>
      </c>
      <c r="T16" s="84">
        <v>0.1067168</v>
      </c>
      <c r="U16" s="84">
        <v>3.0136099999999999E-2</v>
      </c>
      <c r="V16" s="84">
        <v>0.4214309</v>
      </c>
      <c r="W16" s="84">
        <v>0.40121859999999998</v>
      </c>
      <c r="X16" s="84">
        <v>0.17735049999999999</v>
      </c>
      <c r="Y16" s="84">
        <v>1.50565E-2</v>
      </c>
      <c r="Z16" s="84">
        <v>5.9482100000000003E-2</v>
      </c>
      <c r="AA16" s="84">
        <v>2.6499499999999999E-2</v>
      </c>
      <c r="AB16" s="84">
        <v>0.16034290000000001</v>
      </c>
      <c r="AC16" s="84">
        <v>0</v>
      </c>
      <c r="AD16" s="84">
        <v>0.1555957</v>
      </c>
      <c r="AE16" s="84">
        <v>5.2963499999999997E-2</v>
      </c>
      <c r="AF16" s="84">
        <v>2.90148E-2</v>
      </c>
      <c r="AG16" s="84">
        <v>0.43692209999999998</v>
      </c>
      <c r="AH16" s="83">
        <v>4.0086700000000003E-2</v>
      </c>
      <c r="AI16" s="83">
        <v>0.1121651</v>
      </c>
      <c r="AJ16" s="83">
        <v>5.4323200000000002E-2</v>
      </c>
      <c r="AK16" s="83">
        <v>0.23329220000000001</v>
      </c>
      <c r="AL16" s="83">
        <v>4.4766500000000001E-2</v>
      </c>
      <c r="AM16" s="83">
        <v>1.0362700000000001E-2</v>
      </c>
      <c r="AN16" s="83">
        <v>9.9121100000000004E-2</v>
      </c>
      <c r="AO16" s="83">
        <v>0.16302990000000001</v>
      </c>
      <c r="AP16" s="83">
        <v>6.7751E-3</v>
      </c>
      <c r="AQ16" s="83">
        <v>2.9881399999999999E-2</v>
      </c>
      <c r="AR16" s="83">
        <v>4.2476699999999999E-2</v>
      </c>
      <c r="AS16" s="83">
        <v>0.20380590000000001</v>
      </c>
    </row>
    <row r="17" spans="1:45" x14ac:dyDescent="0.25">
      <c r="A17" s="83" t="s">
        <v>59</v>
      </c>
      <c r="B17" s="84">
        <v>0.51243930000000004</v>
      </c>
      <c r="C17" s="84">
        <v>0.10399700000000001</v>
      </c>
      <c r="D17" s="84">
        <v>0.2350392</v>
      </c>
      <c r="E17" s="84">
        <v>0.51722080000000004</v>
      </c>
      <c r="F17" s="84">
        <v>0.14374300000000001</v>
      </c>
      <c r="G17" s="84">
        <v>0.26395220000000003</v>
      </c>
      <c r="H17" s="84">
        <v>0.35046690000000003</v>
      </c>
      <c r="I17" s="84">
        <v>6.3055700000000006E-2</v>
      </c>
      <c r="J17" s="84">
        <v>0.2923422</v>
      </c>
      <c r="K17" s="84">
        <v>3.0183000000000001E-2</v>
      </c>
      <c r="L17" s="84">
        <v>2.5177399999999999E-2</v>
      </c>
      <c r="M17" s="84">
        <v>0.53141579999999999</v>
      </c>
      <c r="N17" s="84">
        <v>0.2084423</v>
      </c>
      <c r="O17" s="84">
        <v>0.21307429999999999</v>
      </c>
      <c r="P17" s="84">
        <v>6.5521099999999999E-2</v>
      </c>
      <c r="Q17" s="84">
        <v>0.26813599999999999</v>
      </c>
      <c r="R17" s="84">
        <v>0.1302951</v>
      </c>
      <c r="S17" s="84">
        <v>0.21658569999999999</v>
      </c>
      <c r="T17" s="84">
        <v>0.24826300000000001</v>
      </c>
      <c r="U17" s="84">
        <v>7.1199100000000001E-2</v>
      </c>
      <c r="V17" s="84">
        <v>0.51341049999999999</v>
      </c>
      <c r="W17" s="84">
        <v>0.3703399</v>
      </c>
      <c r="X17" s="84">
        <v>0.11624950000000001</v>
      </c>
      <c r="Y17" s="84">
        <v>3.46162E-2</v>
      </c>
      <c r="Z17" s="84">
        <v>1.8987799999999999E-2</v>
      </c>
      <c r="AA17" s="84">
        <v>5.6962999999999996E-3</v>
      </c>
      <c r="AB17" s="84">
        <v>9.2602100000000007E-2</v>
      </c>
      <c r="AC17" s="84">
        <v>2.3370000000000001E-3</v>
      </c>
      <c r="AD17" s="84">
        <v>3.4178E-2</v>
      </c>
      <c r="AE17" s="84">
        <v>4.8199999999999996E-3</v>
      </c>
      <c r="AF17" s="84">
        <v>5.4041999999999996E-3</v>
      </c>
      <c r="AG17" s="84">
        <v>0.148397</v>
      </c>
      <c r="AH17" s="83">
        <v>3.43358E-2</v>
      </c>
      <c r="AI17" s="83">
        <v>9.3754599999999993E-2</v>
      </c>
      <c r="AJ17" s="83">
        <v>5.4850999999999997E-2</v>
      </c>
      <c r="AK17" s="83">
        <v>0.2451825</v>
      </c>
      <c r="AL17" s="83">
        <v>6.7934499999999995E-2</v>
      </c>
      <c r="AM17" s="83">
        <v>1.17866E-2</v>
      </c>
      <c r="AN17" s="83">
        <v>9.4185000000000005E-2</v>
      </c>
      <c r="AO17" s="83">
        <v>0.14024729999999999</v>
      </c>
      <c r="AP17" s="83">
        <v>1.4982199999999999E-2</v>
      </c>
      <c r="AQ17" s="83">
        <v>2.6568499999999998E-2</v>
      </c>
      <c r="AR17" s="83">
        <v>4.5262900000000002E-2</v>
      </c>
      <c r="AS17" s="83">
        <v>0.20524500000000001</v>
      </c>
    </row>
    <row r="18" spans="1:45" x14ac:dyDescent="0.25">
      <c r="A18" s="83" t="s">
        <v>60</v>
      </c>
      <c r="B18" s="84">
        <v>0.53655339999999996</v>
      </c>
      <c r="C18" s="84">
        <v>0.13610710000000001</v>
      </c>
      <c r="D18" s="84">
        <v>0.20252000000000001</v>
      </c>
      <c r="E18" s="84">
        <v>0.47998429999999997</v>
      </c>
      <c r="F18" s="84">
        <v>0.18138860000000001</v>
      </c>
      <c r="G18" s="84">
        <v>0.25462659999999998</v>
      </c>
      <c r="H18" s="84">
        <v>0.46265919999999999</v>
      </c>
      <c r="I18" s="84">
        <v>7.6781699999999994E-2</v>
      </c>
      <c r="J18" s="84">
        <v>0.14778839999999999</v>
      </c>
      <c r="K18" s="84">
        <v>5.8144099999999997E-2</v>
      </c>
      <c r="L18" s="84">
        <v>2.0999999999999999E-3</v>
      </c>
      <c r="M18" s="84">
        <v>0.59417249999999999</v>
      </c>
      <c r="N18" s="84">
        <v>0.17508860000000001</v>
      </c>
      <c r="O18" s="84">
        <v>0.21393880000000001</v>
      </c>
      <c r="P18" s="84">
        <v>0.17391300000000001</v>
      </c>
      <c r="Q18" s="84">
        <v>0.2306299</v>
      </c>
      <c r="R18" s="84">
        <v>8.2219000000000007E-3</v>
      </c>
      <c r="S18" s="84">
        <v>0.39255849999999998</v>
      </c>
      <c r="T18" s="84">
        <v>0.1470178</v>
      </c>
      <c r="U18" s="84">
        <v>4.7658899999999997E-2</v>
      </c>
      <c r="V18" s="84">
        <v>0.56647860000000005</v>
      </c>
      <c r="W18" s="84">
        <v>0.27155800000000002</v>
      </c>
      <c r="X18" s="84">
        <v>0.16196350000000001</v>
      </c>
      <c r="Y18" s="84">
        <v>0.10372199999999999</v>
      </c>
      <c r="Z18" s="84">
        <v>6.3638700000000006E-2</v>
      </c>
      <c r="AA18" s="84">
        <v>1.67881E-2</v>
      </c>
      <c r="AB18" s="84">
        <v>4.97137E-2</v>
      </c>
      <c r="AC18" s="84">
        <v>1.7829299999999999E-2</v>
      </c>
      <c r="AD18" s="84">
        <v>0.11608540000000001</v>
      </c>
      <c r="AE18" s="84">
        <v>4.5679299999999999E-2</v>
      </c>
      <c r="AF18" s="84">
        <v>2.13431E-2</v>
      </c>
      <c r="AG18" s="84">
        <v>0.36530449999999998</v>
      </c>
      <c r="AH18" s="83">
        <v>3.7994E-2</v>
      </c>
      <c r="AI18" s="83">
        <v>0.122488</v>
      </c>
      <c r="AJ18" s="83">
        <v>5.1327699999999997E-2</v>
      </c>
      <c r="AK18" s="83">
        <v>0.248531</v>
      </c>
      <c r="AL18" s="83">
        <v>5.1687799999999999E-2</v>
      </c>
      <c r="AM18" s="83">
        <v>1.32496E-2</v>
      </c>
      <c r="AN18" s="83">
        <v>9.6896899999999994E-2</v>
      </c>
      <c r="AO18" s="83">
        <v>0.121368</v>
      </c>
      <c r="AP18" s="83">
        <v>1.3542500000000001E-2</v>
      </c>
      <c r="AQ18" s="83">
        <v>2.63071E-2</v>
      </c>
      <c r="AR18" s="83">
        <v>6.0053700000000002E-2</v>
      </c>
      <c r="AS18" s="83">
        <v>0.19454759999999999</v>
      </c>
    </row>
    <row r="19" spans="1:45" x14ac:dyDescent="0.25">
      <c r="A19" s="83" t="s">
        <v>61</v>
      </c>
      <c r="B19" s="84">
        <v>0.52665530000000005</v>
      </c>
      <c r="C19" s="84">
        <v>3.83229E-2</v>
      </c>
      <c r="D19" s="84">
        <v>0.19705310000000001</v>
      </c>
      <c r="E19" s="84">
        <v>0.55517609999999995</v>
      </c>
      <c r="F19" s="84">
        <v>0.20944789999999999</v>
      </c>
      <c r="G19" s="84">
        <v>0.53329539999999998</v>
      </c>
      <c r="H19" s="84">
        <v>0.2097009</v>
      </c>
      <c r="I19" s="84">
        <v>4.9200000000000001E-2</v>
      </c>
      <c r="J19" s="84">
        <v>0.1860494</v>
      </c>
      <c r="K19" s="84">
        <v>2.1754300000000001E-2</v>
      </c>
      <c r="L19" s="84">
        <v>0.14557639999999999</v>
      </c>
      <c r="M19" s="84">
        <v>0.63542650000000001</v>
      </c>
      <c r="N19" s="84">
        <v>0.1210397</v>
      </c>
      <c r="O19" s="84">
        <v>9.79574E-2</v>
      </c>
      <c r="P19" s="84">
        <v>0.26756469999999999</v>
      </c>
      <c r="Q19" s="84">
        <v>0.37709480000000001</v>
      </c>
      <c r="R19" s="84">
        <v>2.2449899999999998E-2</v>
      </c>
      <c r="S19" s="84">
        <v>0.14545</v>
      </c>
      <c r="T19" s="84">
        <v>0.15240619999999999</v>
      </c>
      <c r="U19" s="84">
        <v>3.5034500000000003E-2</v>
      </c>
      <c r="V19" s="84">
        <v>0.40738629999999998</v>
      </c>
      <c r="W19" s="84">
        <v>0.31720739999999997</v>
      </c>
      <c r="X19" s="84">
        <v>0.27540629999999999</v>
      </c>
      <c r="Y19" s="84">
        <v>0.2490309</v>
      </c>
      <c r="Z19" s="84">
        <v>0.14399149999999999</v>
      </c>
      <c r="AA19" s="84">
        <v>6.5837199999999999E-2</v>
      </c>
      <c r="AB19" s="84">
        <v>0.16474929999999999</v>
      </c>
      <c r="AC19" s="84">
        <v>2.4134099999999999E-2</v>
      </c>
      <c r="AD19" s="84">
        <v>0.16087280000000001</v>
      </c>
      <c r="AE19" s="84">
        <v>3.0761500000000001E-2</v>
      </c>
      <c r="AF19" s="84">
        <v>1.9507300000000002E-2</v>
      </c>
      <c r="AG19" s="84">
        <v>0.39552330000000002</v>
      </c>
      <c r="AH19" s="83">
        <v>5.10474E-2</v>
      </c>
      <c r="AI19" s="83">
        <v>0.1135887</v>
      </c>
      <c r="AJ19" s="83">
        <v>4.6720499999999998E-2</v>
      </c>
      <c r="AK19" s="83">
        <v>0.242953</v>
      </c>
      <c r="AL19" s="83">
        <v>4.8551900000000002E-2</v>
      </c>
      <c r="AM19" s="83">
        <v>1.1821399999999999E-2</v>
      </c>
      <c r="AN19" s="83">
        <v>0.1050099</v>
      </c>
      <c r="AO19" s="83">
        <v>0.12837560000000001</v>
      </c>
      <c r="AP19" s="83">
        <v>8.3757999999999992E-3</v>
      </c>
      <c r="AQ19" s="83">
        <v>2.4725899999999999E-2</v>
      </c>
      <c r="AR19" s="83">
        <v>4.8000899999999999E-2</v>
      </c>
      <c r="AS19" s="83">
        <v>0.2218762</v>
      </c>
    </row>
    <row r="20" spans="1:45" x14ac:dyDescent="0.25">
      <c r="A20" s="83" t="s">
        <v>62</v>
      </c>
      <c r="B20" s="84">
        <v>0.47306999999999999</v>
      </c>
      <c r="C20" s="84">
        <v>0.23076920000000001</v>
      </c>
      <c r="D20" s="84">
        <v>0.17421629999999999</v>
      </c>
      <c r="E20" s="84">
        <v>0.44282559999999999</v>
      </c>
      <c r="F20" s="84">
        <v>0.15218889999999999</v>
      </c>
      <c r="G20" s="84">
        <v>0.26329239999999998</v>
      </c>
      <c r="H20" s="84">
        <v>0.24782489999999999</v>
      </c>
      <c r="I20" s="84">
        <v>1.7953299999999998E-2</v>
      </c>
      <c r="J20" s="84">
        <v>0.42929149999999999</v>
      </c>
      <c r="K20" s="84">
        <v>4.1637899999999999E-2</v>
      </c>
      <c r="L20" s="84">
        <v>0</v>
      </c>
      <c r="M20" s="84">
        <v>0.77406439999999999</v>
      </c>
      <c r="N20" s="84">
        <v>6.3181899999999999E-2</v>
      </c>
      <c r="O20" s="84">
        <v>7.0017999999999997E-2</v>
      </c>
      <c r="P20" s="84">
        <v>0.4307416</v>
      </c>
      <c r="Q20" s="84">
        <v>0.323436</v>
      </c>
      <c r="R20" s="84">
        <v>1.3533999999999999E-2</v>
      </c>
      <c r="S20" s="84">
        <v>0.1165585</v>
      </c>
      <c r="T20" s="84">
        <v>8.6935499999999999E-2</v>
      </c>
      <c r="U20" s="84">
        <v>2.8794400000000001E-2</v>
      </c>
      <c r="V20" s="84">
        <v>0.28891040000000001</v>
      </c>
      <c r="W20" s="84">
        <v>0.69389590000000001</v>
      </c>
      <c r="X20" s="84">
        <v>1.7193799999999999E-2</v>
      </c>
      <c r="Y20" s="84">
        <v>4.4282999999999996E-3</v>
      </c>
      <c r="Z20" s="84">
        <v>1.16747E-2</v>
      </c>
      <c r="AA20" s="84">
        <v>0</v>
      </c>
      <c r="AB20" s="84">
        <v>1.76463E-2</v>
      </c>
      <c r="AC20" s="84">
        <v>2.0129999999999999E-4</v>
      </c>
      <c r="AD20" s="84">
        <v>6.5083199999999994E-2</v>
      </c>
      <c r="AE20" s="84">
        <v>1.7310800000000001E-2</v>
      </c>
      <c r="AF20" s="84">
        <v>6.8437999999999997E-3</v>
      </c>
      <c r="AG20" s="84">
        <v>0.15707189999999999</v>
      </c>
      <c r="AH20" s="83">
        <v>4.4854199999999997E-2</v>
      </c>
      <c r="AI20" s="83">
        <v>0.1185508</v>
      </c>
      <c r="AJ20" s="83">
        <v>7.6328099999999996E-2</v>
      </c>
      <c r="AK20" s="83">
        <v>0.26037290000000002</v>
      </c>
      <c r="AL20" s="83">
        <v>4.5530800000000003E-2</v>
      </c>
      <c r="AM20" s="83">
        <v>1.12751E-2</v>
      </c>
      <c r="AN20" s="83">
        <v>0.1199962</v>
      </c>
      <c r="AO20" s="83">
        <v>7.2777700000000001E-2</v>
      </c>
      <c r="AP20" s="83">
        <v>1.9375E-2</v>
      </c>
      <c r="AQ20" s="83">
        <v>2.5379700000000002E-2</v>
      </c>
      <c r="AR20" s="83">
        <v>4.9510199999999997E-2</v>
      </c>
      <c r="AS20" s="83">
        <v>0.20090330000000001</v>
      </c>
    </row>
    <row r="21" spans="1:45" x14ac:dyDescent="0.25">
      <c r="A21" s="83" t="s">
        <v>63</v>
      </c>
      <c r="B21" s="84">
        <v>0.54356309999999997</v>
      </c>
      <c r="C21" s="84">
        <v>0.1274382</v>
      </c>
      <c r="D21" s="84">
        <v>0.2171651</v>
      </c>
      <c r="E21" s="84">
        <v>0.47247509999999998</v>
      </c>
      <c r="F21" s="84">
        <v>0.18292149999999999</v>
      </c>
      <c r="G21" s="84">
        <v>0.4172807</v>
      </c>
      <c r="H21" s="84">
        <v>6.3141199999999995E-2</v>
      </c>
      <c r="I21" s="84">
        <v>3.7566799999999997E-2</v>
      </c>
      <c r="J21" s="84">
        <v>0.44256610000000002</v>
      </c>
      <c r="K21" s="84">
        <v>3.94452E-2</v>
      </c>
      <c r="L21" s="84">
        <v>1.3581899999999999E-2</v>
      </c>
      <c r="M21" s="84">
        <v>0.49328129999999998</v>
      </c>
      <c r="N21" s="84">
        <v>0.24721860000000001</v>
      </c>
      <c r="O21" s="84">
        <v>0.22178880000000001</v>
      </c>
      <c r="P21" s="84">
        <v>3.88533E-2</v>
      </c>
      <c r="Q21" s="84">
        <v>0.20940049999999999</v>
      </c>
      <c r="R21" s="84">
        <v>0.23821300000000001</v>
      </c>
      <c r="S21" s="84">
        <v>0.14522699999999999</v>
      </c>
      <c r="T21" s="84">
        <v>0.2353027</v>
      </c>
      <c r="U21" s="84">
        <v>0.1330035</v>
      </c>
      <c r="V21" s="84">
        <v>0.37321199999999999</v>
      </c>
      <c r="W21" s="84">
        <v>0.27221499999999998</v>
      </c>
      <c r="X21" s="84">
        <v>0.35457300000000003</v>
      </c>
      <c r="Y21" s="84">
        <v>0.1053161</v>
      </c>
      <c r="Z21" s="84">
        <v>0.124569</v>
      </c>
      <c r="AA21" s="84">
        <v>8.6063200000000006E-2</v>
      </c>
      <c r="AB21" s="84">
        <v>3.1321799999999997E-2</v>
      </c>
      <c r="AC21" s="84">
        <v>2.5287400000000002E-2</v>
      </c>
      <c r="AD21" s="84">
        <v>0.11982760000000001</v>
      </c>
      <c r="AE21" s="84">
        <v>8.6207000000000002E-3</v>
      </c>
      <c r="AF21" s="84">
        <v>3.3046E-3</v>
      </c>
      <c r="AG21" s="84">
        <v>0.70272990000000002</v>
      </c>
      <c r="AH21" s="83">
        <v>3.3214300000000002E-2</v>
      </c>
      <c r="AI21" s="83">
        <v>0.1227958</v>
      </c>
      <c r="AJ21" s="83">
        <v>5.8597200000000002E-2</v>
      </c>
      <c r="AK21" s="83">
        <v>0.2759393</v>
      </c>
      <c r="AL21" s="83">
        <v>4.7950199999999998E-2</v>
      </c>
      <c r="AM21" s="83">
        <v>1.3681E-2</v>
      </c>
      <c r="AN21" s="83">
        <v>0.11103300000000001</v>
      </c>
      <c r="AO21" s="83">
        <v>8.9458700000000002E-2</v>
      </c>
      <c r="AP21" s="83">
        <v>1.3735799999999999E-2</v>
      </c>
      <c r="AQ21" s="83">
        <v>2.8616699999999998E-2</v>
      </c>
      <c r="AR21" s="83">
        <v>4.5559799999999998E-2</v>
      </c>
      <c r="AS21" s="83">
        <v>0.19263259999999999</v>
      </c>
    </row>
    <row r="22" spans="1:45" x14ac:dyDescent="0.25">
      <c r="A22" s="83" t="s">
        <v>64</v>
      </c>
      <c r="B22" s="84">
        <v>0.57120570000000004</v>
      </c>
      <c r="C22" s="84">
        <v>3.70435E-2</v>
      </c>
      <c r="D22" s="84">
        <v>0.1993414</v>
      </c>
      <c r="E22" s="84">
        <v>0.55331220000000003</v>
      </c>
      <c r="F22" s="84">
        <v>0.21030280000000001</v>
      </c>
      <c r="G22" s="84">
        <v>9.89125E-2</v>
      </c>
      <c r="H22" s="84">
        <v>0.46237159999999999</v>
      </c>
      <c r="I22" s="84">
        <v>7.7942899999999996E-2</v>
      </c>
      <c r="J22" s="84">
        <v>0.34950829999999999</v>
      </c>
      <c r="K22" s="84">
        <v>1.1264700000000001E-2</v>
      </c>
      <c r="L22" s="84">
        <v>1.33443E-2</v>
      </c>
      <c r="M22" s="84">
        <v>0.5242407</v>
      </c>
      <c r="N22" s="84">
        <v>0.1890733</v>
      </c>
      <c r="O22" s="84">
        <v>0.25189549999999999</v>
      </c>
      <c r="P22" s="84">
        <v>0.1100906</v>
      </c>
      <c r="Q22" s="84">
        <v>0.2005546</v>
      </c>
      <c r="R22" s="84">
        <v>4.5925199999999999E-2</v>
      </c>
      <c r="S22" s="84">
        <v>0.18876999999999999</v>
      </c>
      <c r="T22" s="84">
        <v>0.34643210000000002</v>
      </c>
      <c r="U22" s="84">
        <v>0.1082275</v>
      </c>
      <c r="V22" s="84">
        <v>0.50855680000000003</v>
      </c>
      <c r="W22" s="84">
        <v>0.29374810000000001</v>
      </c>
      <c r="X22" s="84">
        <v>0.19769510000000001</v>
      </c>
      <c r="Y22" s="84">
        <v>1.27353E-2</v>
      </c>
      <c r="Z22" s="84">
        <v>2.2531700000000002E-2</v>
      </c>
      <c r="AA22" s="84">
        <v>6.9426999999999996E-3</v>
      </c>
      <c r="AB22" s="84">
        <v>1.5248299999999999E-2</v>
      </c>
      <c r="AC22" s="84">
        <v>4.0463000000000001E-3</v>
      </c>
      <c r="AD22" s="84">
        <v>2.8963300000000001E-2</v>
      </c>
      <c r="AE22" s="84">
        <v>7.8370999999999996E-3</v>
      </c>
      <c r="AF22" s="84">
        <v>3.663E-3</v>
      </c>
      <c r="AG22" s="84">
        <v>5.2474699999999999E-2</v>
      </c>
      <c r="AH22" s="83">
        <v>3.2064700000000002E-2</v>
      </c>
      <c r="AI22" s="83">
        <v>0.1751885</v>
      </c>
      <c r="AJ22" s="83">
        <v>5.9443200000000002E-2</v>
      </c>
      <c r="AK22" s="83">
        <v>0.25485400000000002</v>
      </c>
      <c r="AL22" s="83">
        <v>4.58241E-2</v>
      </c>
      <c r="AM22" s="83">
        <v>1.3787900000000001E-2</v>
      </c>
      <c r="AN22" s="83">
        <v>9.9106700000000006E-2</v>
      </c>
      <c r="AO22" s="83">
        <v>4.0930599999999998E-2</v>
      </c>
      <c r="AP22" s="83">
        <v>2.7280999999999998E-3</v>
      </c>
      <c r="AQ22" s="83">
        <v>3.3814400000000001E-2</v>
      </c>
      <c r="AR22" s="83">
        <v>9.7750199999999995E-2</v>
      </c>
      <c r="AS22" s="83">
        <v>0.17657229999999999</v>
      </c>
    </row>
    <row r="23" spans="1:45" x14ac:dyDescent="0.25">
      <c r="A23" s="83" t="s">
        <v>65</v>
      </c>
      <c r="B23" s="84">
        <v>0.63388990000000001</v>
      </c>
      <c r="C23" s="84">
        <v>3.5118000000000003E-2</v>
      </c>
      <c r="D23" s="84">
        <v>0.13208800000000001</v>
      </c>
      <c r="E23" s="84">
        <v>0.59652859999999996</v>
      </c>
      <c r="F23" s="84">
        <v>0.23626530000000001</v>
      </c>
      <c r="G23" s="84">
        <v>0.14598810000000001</v>
      </c>
      <c r="H23" s="84">
        <v>0.47344999999999998</v>
      </c>
      <c r="I23" s="84">
        <v>6.4168600000000006E-2</v>
      </c>
      <c r="J23" s="84">
        <v>0.30550860000000002</v>
      </c>
      <c r="K23" s="84">
        <v>1.08848E-2</v>
      </c>
      <c r="L23" s="84">
        <v>4.4129999999999999E-4</v>
      </c>
      <c r="M23" s="84">
        <v>0.48782819999999999</v>
      </c>
      <c r="N23" s="84">
        <v>0.22718250000000001</v>
      </c>
      <c r="O23" s="84">
        <v>0.27153050000000001</v>
      </c>
      <c r="P23" s="84">
        <v>1.7467099999999999E-2</v>
      </c>
      <c r="Q23" s="84">
        <v>0.1365007</v>
      </c>
      <c r="R23" s="84">
        <v>0.1080018</v>
      </c>
      <c r="S23" s="84">
        <v>0.3451864</v>
      </c>
      <c r="T23" s="84">
        <v>0.2484372</v>
      </c>
      <c r="U23" s="84">
        <v>0.1444069</v>
      </c>
      <c r="V23" s="84">
        <v>0.51261310000000004</v>
      </c>
      <c r="W23" s="84">
        <v>0.38971830000000002</v>
      </c>
      <c r="X23" s="84">
        <v>9.7668599999999994E-2</v>
      </c>
      <c r="Y23" s="84">
        <v>3.2752200000000002E-2</v>
      </c>
      <c r="Z23" s="84">
        <v>1.5209E-2</v>
      </c>
      <c r="AA23" s="84">
        <v>1.4589E-2</v>
      </c>
      <c r="AB23" s="84">
        <v>3.1220399999999999E-2</v>
      </c>
      <c r="AC23" s="84">
        <v>4.6319999999999998E-3</v>
      </c>
      <c r="AD23" s="84">
        <v>6.0288899999999999E-2</v>
      </c>
      <c r="AE23" s="84">
        <v>1.1598199999999999E-2</v>
      </c>
      <c r="AF23" s="84">
        <v>5.2155999999999999E-3</v>
      </c>
      <c r="AG23" s="84">
        <v>0.40542709999999998</v>
      </c>
      <c r="AH23" s="83">
        <v>4.4843099999999997E-2</v>
      </c>
      <c r="AI23" s="83">
        <v>0.17333209999999999</v>
      </c>
      <c r="AJ23" s="83">
        <v>4.97738E-2</v>
      </c>
      <c r="AK23" s="83">
        <v>0.28919010000000001</v>
      </c>
      <c r="AL23" s="83">
        <v>5.9611499999999998E-2</v>
      </c>
      <c r="AM23" s="83">
        <v>2.68877E-2</v>
      </c>
      <c r="AN23" s="83">
        <v>0.1019079</v>
      </c>
      <c r="AO23" s="83">
        <v>6.2817100000000001E-2</v>
      </c>
      <c r="AP23" s="83">
        <v>3.6227999999999998E-3</v>
      </c>
      <c r="AQ23" s="83">
        <v>3.2412000000000003E-2</v>
      </c>
      <c r="AR23" s="83">
        <v>4.0588800000000001E-2</v>
      </c>
      <c r="AS23" s="83">
        <v>0.15985650000000001</v>
      </c>
    </row>
    <row r="24" spans="1:45" x14ac:dyDescent="0.25">
      <c r="A24" s="83" t="s">
        <v>66</v>
      </c>
      <c r="B24" s="84">
        <v>0.50808229999999999</v>
      </c>
      <c r="C24" s="84">
        <v>3.3884200000000003E-2</v>
      </c>
      <c r="D24" s="84">
        <v>0.1906484</v>
      </c>
      <c r="E24" s="84">
        <v>0.56890759999999996</v>
      </c>
      <c r="F24" s="84">
        <v>0.20655989999999999</v>
      </c>
      <c r="G24" s="84">
        <v>0.36636170000000001</v>
      </c>
      <c r="H24" s="84">
        <v>0.2072108</v>
      </c>
      <c r="I24" s="84">
        <v>8.1799399999999994E-2</v>
      </c>
      <c r="J24" s="84">
        <v>0.30926120000000001</v>
      </c>
      <c r="K24" s="84">
        <v>3.53669E-2</v>
      </c>
      <c r="L24" s="84">
        <v>2.4952100000000001E-2</v>
      </c>
      <c r="M24" s="84">
        <v>0.70581850000000002</v>
      </c>
      <c r="N24" s="84">
        <v>0.10338840000000001</v>
      </c>
      <c r="O24" s="84">
        <v>0.14974870000000001</v>
      </c>
      <c r="P24" s="84">
        <v>0.2427946</v>
      </c>
      <c r="Q24" s="84">
        <v>0.29447079999999998</v>
      </c>
      <c r="R24" s="84">
        <v>8.3896899999999996E-2</v>
      </c>
      <c r="S24" s="84">
        <v>0.1225545</v>
      </c>
      <c r="T24" s="84">
        <v>0.17329040000000001</v>
      </c>
      <c r="U24" s="84">
        <v>8.2992800000000005E-2</v>
      </c>
      <c r="V24" s="84">
        <v>0.30018440000000002</v>
      </c>
      <c r="W24" s="84">
        <v>0.27660649999999998</v>
      </c>
      <c r="X24" s="84">
        <v>0.423209</v>
      </c>
      <c r="Y24" s="84">
        <v>0.33131749999999999</v>
      </c>
      <c r="Z24" s="84">
        <v>0.2283723</v>
      </c>
      <c r="AA24" s="84">
        <v>5.4257199999999998E-2</v>
      </c>
      <c r="AB24" s="84">
        <v>0.2016879</v>
      </c>
      <c r="AC24" s="84">
        <v>2.6001099999999999E-2</v>
      </c>
      <c r="AD24" s="84">
        <v>0.1155187</v>
      </c>
      <c r="AE24" s="84">
        <v>3.90871E-2</v>
      </c>
      <c r="AF24" s="84">
        <v>1.7459300000000001E-2</v>
      </c>
      <c r="AG24" s="84">
        <v>0.45657370000000003</v>
      </c>
      <c r="AH24" s="83">
        <v>5.2285100000000001E-2</v>
      </c>
      <c r="AI24" s="83">
        <v>0.14466180000000001</v>
      </c>
      <c r="AJ24" s="83">
        <v>4.6147399999999998E-2</v>
      </c>
      <c r="AK24" s="83">
        <v>0.2383217</v>
      </c>
      <c r="AL24" s="83">
        <v>4.9977599999999997E-2</v>
      </c>
      <c r="AM24" s="83">
        <v>1.36188E-2</v>
      </c>
      <c r="AN24" s="83">
        <v>0.1008232</v>
      </c>
      <c r="AO24" s="83">
        <v>0.13420170000000001</v>
      </c>
      <c r="AP24" s="83">
        <v>9.2788999999999996E-3</v>
      </c>
      <c r="AQ24" s="83">
        <v>3.1349200000000001E-2</v>
      </c>
      <c r="AR24" s="83">
        <v>4.2562000000000003E-2</v>
      </c>
      <c r="AS24" s="83">
        <v>0.1890578</v>
      </c>
    </row>
    <row r="25" spans="1:45" x14ac:dyDescent="0.25">
      <c r="A25" s="83" t="s">
        <v>67</v>
      </c>
      <c r="B25" s="84">
        <v>0.57848370000000005</v>
      </c>
      <c r="C25" s="84">
        <v>3.4533399999999999E-2</v>
      </c>
      <c r="D25" s="84">
        <v>0.17179159999999999</v>
      </c>
      <c r="E25" s="84">
        <v>0.5718763</v>
      </c>
      <c r="F25" s="84">
        <v>0.22179869999999999</v>
      </c>
      <c r="G25" s="84">
        <v>0.1573909</v>
      </c>
      <c r="H25" s="84">
        <v>0.31534659999999998</v>
      </c>
      <c r="I25" s="84">
        <v>0.10995340000000001</v>
      </c>
      <c r="J25" s="84">
        <v>0.36925029999999998</v>
      </c>
      <c r="K25" s="84">
        <v>4.8058700000000003E-2</v>
      </c>
      <c r="L25" s="84">
        <v>6.3531999999999998E-3</v>
      </c>
      <c r="M25" s="84">
        <v>0.44001129999999999</v>
      </c>
      <c r="N25" s="84">
        <v>0.25161650000000002</v>
      </c>
      <c r="O25" s="84">
        <v>0.23778060000000001</v>
      </c>
      <c r="P25" s="84">
        <v>0.1333898</v>
      </c>
      <c r="Q25" s="84">
        <v>0.2117464</v>
      </c>
      <c r="R25" s="84">
        <v>6.1188800000000002E-2</v>
      </c>
      <c r="S25" s="84">
        <v>0.24512210000000001</v>
      </c>
      <c r="T25" s="84">
        <v>0.28403220000000001</v>
      </c>
      <c r="U25" s="84">
        <v>6.45207E-2</v>
      </c>
      <c r="V25" s="84">
        <v>0.40135539999999997</v>
      </c>
      <c r="W25" s="84">
        <v>0.3023013</v>
      </c>
      <c r="X25" s="84">
        <v>0.29634339999999998</v>
      </c>
      <c r="Y25" s="84">
        <v>0.1219465</v>
      </c>
      <c r="Z25" s="84">
        <v>6.0740000000000002E-2</v>
      </c>
      <c r="AA25" s="84">
        <v>3.1948200000000003E-2</v>
      </c>
      <c r="AB25" s="84">
        <v>7.1416800000000003E-2</v>
      </c>
      <c r="AC25" s="84">
        <v>7.6849999999999998E-4</v>
      </c>
      <c r="AD25" s="84">
        <v>8.2148499999999999E-2</v>
      </c>
      <c r="AE25" s="84">
        <v>8.0145000000000008E-3</v>
      </c>
      <c r="AF25" s="84">
        <v>3.3073499999999999E-2</v>
      </c>
      <c r="AG25" s="84">
        <v>0.47285500000000003</v>
      </c>
      <c r="AH25" s="83">
        <v>3.1869000000000001E-2</v>
      </c>
      <c r="AI25" s="83">
        <v>0.12730849999999999</v>
      </c>
      <c r="AJ25" s="83">
        <v>4.9933600000000002E-2</v>
      </c>
      <c r="AK25" s="83">
        <v>0.2658663</v>
      </c>
      <c r="AL25" s="83">
        <v>5.8869699999999997E-2</v>
      </c>
      <c r="AM25" s="83">
        <v>1.5463899999999999E-2</v>
      </c>
      <c r="AN25" s="83">
        <v>9.6804600000000005E-2</v>
      </c>
      <c r="AO25" s="83">
        <v>0.1079352</v>
      </c>
      <c r="AP25" s="83">
        <v>9.9956000000000003E-3</v>
      </c>
      <c r="AQ25" s="83">
        <v>3.1137600000000001E-2</v>
      </c>
      <c r="AR25" s="83">
        <v>5.0221500000000002E-2</v>
      </c>
      <c r="AS25" s="83">
        <v>0.1864635</v>
      </c>
    </row>
    <row r="26" spans="1:45" x14ac:dyDescent="0.25">
      <c r="A26" s="83" t="s">
        <v>68</v>
      </c>
      <c r="B26" s="84">
        <v>0.53023949999999997</v>
      </c>
      <c r="C26" s="84">
        <v>0.34206589999999998</v>
      </c>
      <c r="D26" s="84">
        <v>0.2326347</v>
      </c>
      <c r="E26" s="84">
        <v>0.32874249999999999</v>
      </c>
      <c r="F26" s="84">
        <v>9.6556900000000001E-2</v>
      </c>
      <c r="G26" s="84">
        <v>0.44895210000000002</v>
      </c>
      <c r="H26" s="84">
        <v>0.1043413</v>
      </c>
      <c r="I26" s="84">
        <v>1.5119799999999999E-2</v>
      </c>
      <c r="J26" s="84">
        <v>0.4067365</v>
      </c>
      <c r="K26" s="84">
        <v>2.4850299999999999E-2</v>
      </c>
      <c r="L26" s="84">
        <v>3.2934000000000001E-3</v>
      </c>
      <c r="M26" s="84">
        <v>0.9258982</v>
      </c>
      <c r="N26" s="84">
        <v>3.3083799999999997E-2</v>
      </c>
      <c r="O26" s="84">
        <v>2.5748500000000001E-2</v>
      </c>
      <c r="P26" s="84">
        <v>0.454845</v>
      </c>
      <c r="Q26" s="84">
        <v>0.4422645</v>
      </c>
      <c r="R26" s="84">
        <v>3.3398200000000003E-2</v>
      </c>
      <c r="S26" s="84">
        <v>4.5379700000000002E-2</v>
      </c>
      <c r="T26" s="84">
        <v>1.9619600000000001E-2</v>
      </c>
      <c r="U26" s="84">
        <v>4.4929999999999996E-3</v>
      </c>
      <c r="V26" s="84">
        <v>0.3766467</v>
      </c>
      <c r="W26" s="84">
        <v>0.37350299999999997</v>
      </c>
      <c r="X26" s="84">
        <v>0.2498503</v>
      </c>
      <c r="Y26" s="84">
        <v>3.3624599999999998E-2</v>
      </c>
      <c r="Z26" s="84">
        <v>4.75485E-2</v>
      </c>
      <c r="AA26" s="84">
        <v>7.5544000000000002E-3</v>
      </c>
      <c r="AB26" s="84">
        <v>0.1051696</v>
      </c>
      <c r="AC26" s="84">
        <v>5.9250000000000004E-4</v>
      </c>
      <c r="AD26" s="84">
        <v>0.1413124</v>
      </c>
      <c r="AE26" s="84">
        <v>1.4368199999999999E-2</v>
      </c>
      <c r="AF26" s="84">
        <v>4.1475000000000001E-3</v>
      </c>
      <c r="AG26" s="84">
        <v>0.32809949999999999</v>
      </c>
      <c r="AH26" s="83">
        <v>3.6979900000000003E-2</v>
      </c>
      <c r="AI26" s="83">
        <v>0.1045995</v>
      </c>
      <c r="AJ26" s="83">
        <v>4.7114999999999997E-2</v>
      </c>
      <c r="AK26" s="83">
        <v>0.25646619999999998</v>
      </c>
      <c r="AL26" s="83">
        <v>3.9242199999999998E-2</v>
      </c>
      <c r="AM26" s="83">
        <v>9.1220999999999993E-3</v>
      </c>
      <c r="AN26" s="83">
        <v>0.11973399999999999</v>
      </c>
      <c r="AO26" s="83">
        <v>0.1199334</v>
      </c>
      <c r="AP26" s="83">
        <v>1.17672E-2</v>
      </c>
      <c r="AQ26" s="83">
        <v>1.9311499999999999E-2</v>
      </c>
      <c r="AR26" s="83">
        <v>5.70552E-2</v>
      </c>
      <c r="AS26" s="83">
        <v>0.21565380000000001</v>
      </c>
    </row>
    <row r="27" spans="1:45" x14ac:dyDescent="0.25">
      <c r="A27" s="83" t="s">
        <v>69</v>
      </c>
      <c r="B27" s="84">
        <v>0.52454880000000004</v>
      </c>
      <c r="C27" s="84">
        <v>0.1041294</v>
      </c>
      <c r="D27" s="84">
        <v>0.18444160000000001</v>
      </c>
      <c r="E27" s="84">
        <v>0.50837259999999995</v>
      </c>
      <c r="F27" s="84">
        <v>0.2030564</v>
      </c>
      <c r="G27" s="84">
        <v>0.37806859999999998</v>
      </c>
      <c r="H27" s="84">
        <v>0.29848809999999998</v>
      </c>
      <c r="I27" s="84">
        <v>7.4378100000000003E-2</v>
      </c>
      <c r="J27" s="84">
        <v>0.21492439999999999</v>
      </c>
      <c r="K27" s="84">
        <v>3.4140799999999999E-2</v>
      </c>
      <c r="L27" s="84">
        <v>1.8533600000000001E-2</v>
      </c>
      <c r="M27" s="84">
        <v>0.62591450000000004</v>
      </c>
      <c r="N27" s="84">
        <v>0.14062749999999999</v>
      </c>
      <c r="O27" s="84">
        <v>0.19761010000000001</v>
      </c>
      <c r="P27" s="84">
        <v>0.24597630000000001</v>
      </c>
      <c r="Q27" s="84">
        <v>0.2718257</v>
      </c>
      <c r="R27" s="84">
        <v>2.1134799999999999E-2</v>
      </c>
      <c r="S27" s="84">
        <v>0.1722484</v>
      </c>
      <c r="T27" s="84">
        <v>0.2011868</v>
      </c>
      <c r="U27" s="84">
        <v>8.7627999999999998E-2</v>
      </c>
      <c r="V27" s="84">
        <v>0.4331816</v>
      </c>
      <c r="W27" s="84">
        <v>0.2755649</v>
      </c>
      <c r="X27" s="84">
        <v>0.2912534</v>
      </c>
      <c r="Y27" s="84">
        <v>0.143099</v>
      </c>
      <c r="Z27" s="84">
        <v>5.9255099999999998E-2</v>
      </c>
      <c r="AA27" s="84">
        <v>2.9426000000000001E-2</v>
      </c>
      <c r="AB27" s="84">
        <v>0.15704609999999999</v>
      </c>
      <c r="AC27" s="84">
        <v>5.4015000000000001E-3</v>
      </c>
      <c r="AD27" s="84">
        <v>8.4408300000000006E-2</v>
      </c>
      <c r="AE27" s="84">
        <v>2.1444700000000001E-2</v>
      </c>
      <c r="AF27" s="84">
        <v>1.05611E-2</v>
      </c>
      <c r="AG27" s="84">
        <v>0.25274099999999999</v>
      </c>
      <c r="AH27" s="83">
        <v>3.8447799999999997E-2</v>
      </c>
      <c r="AI27" s="83">
        <v>0.12859290000000001</v>
      </c>
      <c r="AJ27" s="83">
        <v>5.4251399999999998E-2</v>
      </c>
      <c r="AK27" s="83">
        <v>0.25325059999999999</v>
      </c>
      <c r="AL27" s="83">
        <v>6.0156800000000003E-2</v>
      </c>
      <c r="AM27" s="83">
        <v>1.7954999999999999E-2</v>
      </c>
      <c r="AN27" s="83">
        <v>0.1108382</v>
      </c>
      <c r="AO27" s="83">
        <v>9.7708000000000003E-2</v>
      </c>
      <c r="AP27" s="83">
        <v>6.6522999999999999E-3</v>
      </c>
      <c r="AQ27" s="83">
        <v>2.7863499999999999E-2</v>
      </c>
      <c r="AR27" s="83">
        <v>4.2497100000000003E-2</v>
      </c>
      <c r="AS27" s="83">
        <v>0.200234</v>
      </c>
    </row>
    <row r="28" spans="1:45" x14ac:dyDescent="0.25">
      <c r="A28" s="83" t="s">
        <v>70</v>
      </c>
      <c r="B28" s="84">
        <v>0.5395162</v>
      </c>
      <c r="C28" s="84">
        <v>0.29798390000000002</v>
      </c>
      <c r="D28" s="84">
        <v>0.19677420000000001</v>
      </c>
      <c r="E28" s="84">
        <v>0.38306449999999997</v>
      </c>
      <c r="F28" s="84">
        <v>0.12217740000000001</v>
      </c>
      <c r="G28" s="84">
        <v>0.55645160000000005</v>
      </c>
      <c r="H28" s="84">
        <v>0.15725810000000001</v>
      </c>
      <c r="I28" s="84">
        <v>4.9193500000000001E-2</v>
      </c>
      <c r="J28" s="84">
        <v>3.4274199999999998E-2</v>
      </c>
      <c r="K28" s="84">
        <v>0.20282259999999999</v>
      </c>
      <c r="L28" s="84">
        <v>3.9919400000000001E-2</v>
      </c>
      <c r="M28" s="84">
        <v>0.70604840000000002</v>
      </c>
      <c r="N28" s="84">
        <v>0.1362903</v>
      </c>
      <c r="O28" s="84">
        <v>0.1125</v>
      </c>
      <c r="P28" s="84">
        <v>0.26129029999999998</v>
      </c>
      <c r="Q28" s="84">
        <v>0.47258060000000002</v>
      </c>
      <c r="R28" s="84">
        <v>0.11129029999999999</v>
      </c>
      <c r="S28" s="84">
        <v>6.7741899999999994E-2</v>
      </c>
      <c r="T28" s="84">
        <v>5.1209699999999997E-2</v>
      </c>
      <c r="U28" s="84">
        <v>3.5887099999999998E-2</v>
      </c>
      <c r="V28" s="84">
        <v>0.43588710000000003</v>
      </c>
      <c r="W28" s="84">
        <v>0.3616936</v>
      </c>
      <c r="X28" s="84">
        <v>0.2024194</v>
      </c>
      <c r="Y28" s="84">
        <v>1.0366800000000001E-2</v>
      </c>
      <c r="Z28" s="84">
        <v>4.1467299999999999E-2</v>
      </c>
      <c r="AA28" s="84">
        <v>1.7543900000000001E-2</v>
      </c>
      <c r="AB28" s="84">
        <v>7.45614E-2</v>
      </c>
      <c r="AC28" s="84">
        <v>2.3923E-3</v>
      </c>
      <c r="AD28" s="84">
        <v>3.7480100000000002E-2</v>
      </c>
      <c r="AE28" s="84">
        <v>1.5949E-3</v>
      </c>
      <c r="AF28" s="84">
        <v>2.7910999999999999E-3</v>
      </c>
      <c r="AG28" s="84">
        <v>6.1802200000000002E-2</v>
      </c>
      <c r="AH28" s="83">
        <v>2.84056E-2</v>
      </c>
      <c r="AI28" s="83">
        <v>0.1061619</v>
      </c>
      <c r="AJ28" s="83">
        <v>7.64214E-2</v>
      </c>
      <c r="AK28" s="83">
        <v>0.2333944</v>
      </c>
      <c r="AL28" s="83">
        <v>4.7337200000000003E-2</v>
      </c>
      <c r="AM28" s="83">
        <v>1.1242200000000001E-2</v>
      </c>
      <c r="AN28" s="83">
        <v>0.1450427</v>
      </c>
      <c r="AO28" s="83">
        <v>4.1519399999999998E-2</v>
      </c>
      <c r="AP28" s="83">
        <v>2.4377300000000001E-2</v>
      </c>
      <c r="AQ28" s="83">
        <v>3.7734700000000003E-2</v>
      </c>
      <c r="AR28" s="83">
        <v>7.7689599999999998E-2</v>
      </c>
      <c r="AS28" s="83">
        <v>0.19907929999999999</v>
      </c>
    </row>
    <row r="29" spans="1:45" x14ac:dyDescent="0.25">
      <c r="A29" s="83" t="s">
        <v>71</v>
      </c>
      <c r="B29" s="84">
        <v>0.56291860000000005</v>
      </c>
      <c r="C29" s="84">
        <v>5.8160000000000003E-2</v>
      </c>
      <c r="D29" s="84">
        <v>0.17906240000000001</v>
      </c>
      <c r="E29" s="84">
        <v>0.59428970000000003</v>
      </c>
      <c r="F29" s="84">
        <v>0.16848779999999999</v>
      </c>
      <c r="G29" s="84">
        <v>0.18170600000000001</v>
      </c>
      <c r="H29" s="84">
        <v>0.54758549999999995</v>
      </c>
      <c r="I29" s="84">
        <v>6.5738500000000005E-2</v>
      </c>
      <c r="J29" s="84">
        <v>0.17853369999999999</v>
      </c>
      <c r="K29" s="84">
        <v>2.6436399999999999E-2</v>
      </c>
      <c r="L29" s="84">
        <v>3.1371200000000002E-2</v>
      </c>
      <c r="M29" s="84">
        <v>0.51744800000000002</v>
      </c>
      <c r="N29" s="84">
        <v>0.19985900000000001</v>
      </c>
      <c r="O29" s="84">
        <v>0.2255904</v>
      </c>
      <c r="P29" s="84">
        <v>4.0888300000000002E-2</v>
      </c>
      <c r="Q29" s="84">
        <v>0.21589710000000001</v>
      </c>
      <c r="R29" s="84">
        <v>0.12971450000000001</v>
      </c>
      <c r="S29" s="84">
        <v>0.2333451</v>
      </c>
      <c r="T29" s="84">
        <v>0.28269300000000003</v>
      </c>
      <c r="U29" s="84">
        <v>9.7462099999999996E-2</v>
      </c>
      <c r="V29" s="84">
        <v>0.52326399999999995</v>
      </c>
      <c r="W29" s="84">
        <v>0.22999649999999999</v>
      </c>
      <c r="X29" s="84">
        <v>0.2467395</v>
      </c>
      <c r="Y29" s="84">
        <v>5.7909599999999999E-2</v>
      </c>
      <c r="Z29" s="84">
        <v>2.1363E-2</v>
      </c>
      <c r="AA29" s="84">
        <v>4.4137999999999998E-3</v>
      </c>
      <c r="AB29" s="84">
        <v>0.13365109999999999</v>
      </c>
      <c r="AC29" s="84">
        <v>8.8279999999999999E-4</v>
      </c>
      <c r="AD29" s="84">
        <v>5.0847499999999997E-2</v>
      </c>
      <c r="AE29" s="84">
        <v>6.1793999999999998E-3</v>
      </c>
      <c r="AF29" s="84">
        <v>9.7105000000000004E-3</v>
      </c>
      <c r="AG29" s="84">
        <v>8.7923699999999994E-2</v>
      </c>
      <c r="AH29" s="83">
        <v>2.9210699999999999E-2</v>
      </c>
      <c r="AI29" s="83">
        <v>0.11914669999999999</v>
      </c>
      <c r="AJ29" s="83">
        <v>6.1965399999999997E-2</v>
      </c>
      <c r="AK29" s="83">
        <v>0.2453729</v>
      </c>
      <c r="AL29" s="83">
        <v>6.2450899999999997E-2</v>
      </c>
      <c r="AM29" s="83">
        <v>1.72696E-2</v>
      </c>
      <c r="AN29" s="83">
        <v>9.9150799999999997E-2</v>
      </c>
      <c r="AO29" s="83">
        <v>0.1016529</v>
      </c>
      <c r="AP29" s="83">
        <v>1.6378400000000001E-2</v>
      </c>
      <c r="AQ29" s="83">
        <v>2.7329099999999999E-2</v>
      </c>
      <c r="AR29" s="83">
        <v>5.3104499999999999E-2</v>
      </c>
      <c r="AS29" s="83">
        <v>0.19617899999999999</v>
      </c>
    </row>
    <row r="30" spans="1:45" x14ac:dyDescent="0.25">
      <c r="A30" s="83" t="s">
        <v>72</v>
      </c>
      <c r="B30" s="84">
        <v>0.58657800000000004</v>
      </c>
      <c r="C30" s="84">
        <v>5.6349999999999997E-2</v>
      </c>
      <c r="D30" s="84">
        <v>0.15828970000000001</v>
      </c>
      <c r="E30" s="84">
        <v>0.51918450000000005</v>
      </c>
      <c r="F30" s="84">
        <v>0.26617580000000002</v>
      </c>
      <c r="G30" s="84">
        <v>0.1094436</v>
      </c>
      <c r="H30" s="84">
        <v>0.71513519999999997</v>
      </c>
      <c r="I30" s="84">
        <v>7.1499400000000005E-2</v>
      </c>
      <c r="J30" s="84">
        <v>9.4010999999999997E-2</v>
      </c>
      <c r="K30" s="84">
        <v>9.9108000000000009E-3</v>
      </c>
      <c r="L30" s="84">
        <v>2.23701E-2</v>
      </c>
      <c r="M30" s="84">
        <v>0.39317570000000002</v>
      </c>
      <c r="N30" s="84">
        <v>0.26122050000000002</v>
      </c>
      <c r="O30" s="84">
        <v>0.27920149999999999</v>
      </c>
      <c r="P30" s="84">
        <v>5.3659900000000003E-2</v>
      </c>
      <c r="Q30" s="84">
        <v>0.1132663</v>
      </c>
      <c r="R30" s="84">
        <v>3.0298700000000001E-2</v>
      </c>
      <c r="S30" s="84">
        <v>0.35650569999999998</v>
      </c>
      <c r="T30" s="84">
        <v>0.32833069999999998</v>
      </c>
      <c r="U30" s="84">
        <v>0.1179386</v>
      </c>
      <c r="V30" s="84">
        <v>0.3943084</v>
      </c>
      <c r="W30" s="84">
        <v>0.56250880000000003</v>
      </c>
      <c r="X30" s="84">
        <v>4.31828E-2</v>
      </c>
      <c r="Y30" s="84">
        <v>0.20696890000000001</v>
      </c>
      <c r="Z30" s="84">
        <v>1.3434099999999999E-2</v>
      </c>
      <c r="AA30" s="84">
        <v>7.5567000000000004E-3</v>
      </c>
      <c r="AB30" s="84">
        <v>8.9560999999999998E-3</v>
      </c>
      <c r="AC30" s="84">
        <v>6.9969000000000003E-3</v>
      </c>
      <c r="AD30" s="84">
        <v>2.15505E-2</v>
      </c>
      <c r="AE30" s="84">
        <v>2.3789500000000002E-2</v>
      </c>
      <c r="AF30" s="84">
        <v>6.0174E-3</v>
      </c>
      <c r="AG30" s="84">
        <v>0.31346210000000002</v>
      </c>
      <c r="AH30" s="83">
        <v>5.5878900000000002E-2</v>
      </c>
      <c r="AI30" s="83">
        <v>0.1429192</v>
      </c>
      <c r="AJ30" s="83">
        <v>7.1489200000000003E-2</v>
      </c>
      <c r="AK30" s="83">
        <v>0.17061309999999999</v>
      </c>
      <c r="AL30" s="83">
        <v>4.7822400000000001E-2</v>
      </c>
      <c r="AM30" s="83">
        <v>1.4147399999999999E-2</v>
      </c>
      <c r="AN30" s="83">
        <v>0.23455300000000001</v>
      </c>
      <c r="AO30" s="83">
        <v>4.3213300000000003E-2</v>
      </c>
      <c r="AP30" s="83">
        <v>1.27131E-2</v>
      </c>
      <c r="AQ30" s="83">
        <v>2.4710699999999999E-2</v>
      </c>
      <c r="AR30" s="83">
        <v>4.5345499999999997E-2</v>
      </c>
      <c r="AS30" s="83">
        <v>0.19247300000000001</v>
      </c>
    </row>
    <row r="31" spans="1:45" x14ac:dyDescent="0.25">
      <c r="A31" s="83" t="s">
        <v>73</v>
      </c>
      <c r="B31" s="84">
        <v>0.64448859999999997</v>
      </c>
      <c r="C31" s="84">
        <v>6.8189299999999994E-2</v>
      </c>
      <c r="D31" s="84">
        <v>0.1860311</v>
      </c>
      <c r="E31" s="84">
        <v>0.48824889999999999</v>
      </c>
      <c r="F31" s="84">
        <v>0.2575306</v>
      </c>
      <c r="G31" s="84">
        <v>0.3402847</v>
      </c>
      <c r="H31" s="84">
        <v>0.3909301</v>
      </c>
      <c r="I31" s="84">
        <v>0.123138</v>
      </c>
      <c r="J31" s="84">
        <v>0.1294273</v>
      </c>
      <c r="K31" s="84">
        <v>1.6219799999999999E-2</v>
      </c>
      <c r="L31" s="84">
        <v>1.9198900000000001E-2</v>
      </c>
      <c r="M31" s="84">
        <v>0.44620989999999999</v>
      </c>
      <c r="N31" s="84">
        <v>0.20622309999999999</v>
      </c>
      <c r="O31" s="84">
        <v>0.3045349</v>
      </c>
      <c r="P31" s="84">
        <v>7.2894600000000004E-2</v>
      </c>
      <c r="Q31" s="84">
        <v>0.1220807</v>
      </c>
      <c r="R31" s="84">
        <v>0.156051</v>
      </c>
      <c r="S31" s="84">
        <v>0.3414721</v>
      </c>
      <c r="T31" s="84">
        <v>0.2045294</v>
      </c>
      <c r="U31" s="84">
        <v>0.10297240000000001</v>
      </c>
      <c r="V31" s="84">
        <v>0.49354520000000002</v>
      </c>
      <c r="W31" s="84">
        <v>0.30089379999999999</v>
      </c>
      <c r="X31" s="84">
        <v>0.2055611</v>
      </c>
      <c r="Y31" s="84">
        <v>5.1566599999999997E-2</v>
      </c>
      <c r="Z31" s="84">
        <v>6.9516999999999995E-2</v>
      </c>
      <c r="AA31" s="84">
        <v>2.0235E-2</v>
      </c>
      <c r="AB31" s="84">
        <v>2.9699699999999999E-2</v>
      </c>
      <c r="AC31" s="84">
        <v>1.0443900000000001E-2</v>
      </c>
      <c r="AD31" s="84">
        <v>7.6697100000000004E-2</v>
      </c>
      <c r="AE31" s="84">
        <v>1.8276799999999999E-2</v>
      </c>
      <c r="AF31" s="84">
        <v>7.8329000000000003E-3</v>
      </c>
      <c r="AG31" s="84">
        <v>0.32604440000000001</v>
      </c>
      <c r="AH31" s="83">
        <v>2.92152E-2</v>
      </c>
      <c r="AI31" s="83">
        <v>0.14606949999999999</v>
      </c>
      <c r="AJ31" s="83">
        <v>4.81754E-2</v>
      </c>
      <c r="AK31" s="83">
        <v>0.2377409</v>
      </c>
      <c r="AL31" s="83">
        <v>4.79657E-2</v>
      </c>
      <c r="AM31" s="83">
        <v>1.6457300000000001E-2</v>
      </c>
      <c r="AN31" s="83">
        <v>0.1113524</v>
      </c>
      <c r="AO31" s="83">
        <v>9.9147100000000002E-2</v>
      </c>
      <c r="AP31" s="83">
        <v>3.8917999999999999E-3</v>
      </c>
      <c r="AQ31" s="83">
        <v>3.2310899999999997E-2</v>
      </c>
      <c r="AR31" s="83">
        <v>4.90593E-2</v>
      </c>
      <c r="AS31" s="83">
        <v>0.20782970000000001</v>
      </c>
    </row>
    <row r="32" spans="1:45" x14ac:dyDescent="0.25">
      <c r="A32" s="83" t="s">
        <v>74</v>
      </c>
      <c r="B32" s="84">
        <v>0.62682499999999997</v>
      </c>
      <c r="C32" s="84">
        <v>4.7303900000000003E-2</v>
      </c>
      <c r="D32" s="84">
        <v>0.156252</v>
      </c>
      <c r="E32" s="84">
        <v>0.52151060000000005</v>
      </c>
      <c r="F32" s="84">
        <v>0.2749335</v>
      </c>
      <c r="G32" s="84">
        <v>9.5191700000000004E-2</v>
      </c>
      <c r="H32" s="84">
        <v>0.64110049999999996</v>
      </c>
      <c r="I32" s="84">
        <v>4.0360800000000002E-2</v>
      </c>
      <c r="J32" s="84">
        <v>0.21439230000000001</v>
      </c>
      <c r="K32" s="84">
        <v>8.9546000000000001E-3</v>
      </c>
      <c r="L32" s="84">
        <v>1.9142200000000002E-2</v>
      </c>
      <c r="M32" s="84">
        <v>0.49704759999999998</v>
      </c>
      <c r="N32" s="84">
        <v>0.246642</v>
      </c>
      <c r="O32" s="84">
        <v>0.22730520000000001</v>
      </c>
      <c r="P32" s="84">
        <v>6.4499399999999998E-2</v>
      </c>
      <c r="Q32" s="84">
        <v>0.15430540000000001</v>
      </c>
      <c r="R32" s="84">
        <v>5.8529600000000001E-2</v>
      </c>
      <c r="S32" s="84">
        <v>0.43073129999999998</v>
      </c>
      <c r="T32" s="84">
        <v>0.2137434</v>
      </c>
      <c r="U32" s="84">
        <v>7.8190899999999994E-2</v>
      </c>
      <c r="V32" s="84">
        <v>0.52546879999999996</v>
      </c>
      <c r="W32" s="84">
        <v>0.33612360000000002</v>
      </c>
      <c r="X32" s="84">
        <v>0.13840759999999999</v>
      </c>
      <c r="Y32" s="84">
        <v>4.8166599999999997E-2</v>
      </c>
      <c r="Z32" s="84">
        <v>2.06976E-2</v>
      </c>
      <c r="AA32" s="84">
        <v>1.1498700000000001E-2</v>
      </c>
      <c r="AB32" s="84">
        <v>9.8888500000000004E-2</v>
      </c>
      <c r="AC32" s="84">
        <v>1.4693E-3</v>
      </c>
      <c r="AD32" s="84">
        <v>4.9060899999999998E-2</v>
      </c>
      <c r="AE32" s="84">
        <v>2.5424800000000001E-2</v>
      </c>
      <c r="AF32" s="84">
        <v>1.27124E-2</v>
      </c>
      <c r="AG32" s="84">
        <v>0.31365789999999999</v>
      </c>
      <c r="AH32" s="83">
        <v>4.7247699999999997E-2</v>
      </c>
      <c r="AI32" s="83">
        <v>0.1671106</v>
      </c>
      <c r="AJ32" s="83">
        <v>3.93207E-2</v>
      </c>
      <c r="AK32" s="83">
        <v>0.25554569999999999</v>
      </c>
      <c r="AL32" s="83">
        <v>5.9754000000000002E-2</v>
      </c>
      <c r="AM32" s="83">
        <v>1.8253999999999999E-2</v>
      </c>
      <c r="AN32" s="83">
        <v>9.6027299999999996E-2</v>
      </c>
      <c r="AO32" s="83">
        <v>5.94342E-2</v>
      </c>
      <c r="AP32" s="83">
        <v>3.1573E-3</v>
      </c>
      <c r="AQ32" s="83">
        <v>3.4118700000000002E-2</v>
      </c>
      <c r="AR32" s="83">
        <v>4.9528299999999997E-2</v>
      </c>
      <c r="AS32" s="83">
        <v>0.2177491</v>
      </c>
    </row>
    <row r="33" spans="1:45" x14ac:dyDescent="0.25">
      <c r="A33" s="83" t="s">
        <v>75</v>
      </c>
      <c r="B33" s="84">
        <v>0.57039169999999995</v>
      </c>
      <c r="C33" s="84">
        <v>0.1629032</v>
      </c>
      <c r="D33" s="84">
        <v>0.1982719</v>
      </c>
      <c r="E33" s="84">
        <v>0.46428570000000002</v>
      </c>
      <c r="F33" s="84">
        <v>0.17453920000000001</v>
      </c>
      <c r="G33" s="84">
        <v>0.116129</v>
      </c>
      <c r="H33" s="84">
        <v>0.73145159999999998</v>
      </c>
      <c r="I33" s="84">
        <v>2.3387100000000001E-2</v>
      </c>
      <c r="J33" s="84">
        <v>2.5000000000000001E-2</v>
      </c>
      <c r="K33" s="84">
        <v>0.10403229999999999</v>
      </c>
      <c r="L33" s="84">
        <v>5.8064499999999998E-2</v>
      </c>
      <c r="M33" s="84">
        <v>0.68479259999999997</v>
      </c>
      <c r="N33" s="84">
        <v>0.12546080000000001</v>
      </c>
      <c r="O33" s="84">
        <v>0.1205069</v>
      </c>
      <c r="P33" s="84">
        <v>0.26716000000000001</v>
      </c>
      <c r="Q33" s="84">
        <v>0.33401380000000003</v>
      </c>
      <c r="R33" s="84">
        <v>2.6409800000000001E-2</v>
      </c>
      <c r="S33" s="84">
        <v>0.18588930000000001</v>
      </c>
      <c r="T33" s="84">
        <v>0.1383006</v>
      </c>
      <c r="U33" s="84">
        <v>4.8226600000000001E-2</v>
      </c>
      <c r="V33" s="84">
        <v>0.43905529999999998</v>
      </c>
      <c r="W33" s="84">
        <v>0.29354839999999999</v>
      </c>
      <c r="X33" s="84">
        <v>0.26739629999999998</v>
      </c>
      <c r="Y33" s="84">
        <v>7.5863600000000003E-2</v>
      </c>
      <c r="Z33" s="84">
        <v>3.0593800000000001E-2</v>
      </c>
      <c r="AA33" s="84">
        <v>3.1045400000000001E-2</v>
      </c>
      <c r="AB33" s="84">
        <v>5.5994599999999999E-2</v>
      </c>
      <c r="AC33" s="84">
        <v>8.6926999999999994E-3</v>
      </c>
      <c r="AD33" s="84">
        <v>9.8667900000000003E-2</v>
      </c>
      <c r="AE33" s="84">
        <v>3.5673999999999997E-2</v>
      </c>
      <c r="AF33" s="84">
        <v>1.58049E-2</v>
      </c>
      <c r="AG33" s="84">
        <v>0.18232110000000001</v>
      </c>
      <c r="AH33" s="83">
        <v>4.2622800000000002E-2</v>
      </c>
      <c r="AI33" s="83">
        <v>0.14260110000000001</v>
      </c>
      <c r="AJ33" s="83">
        <v>6.73425E-2</v>
      </c>
      <c r="AK33" s="83">
        <v>0.26585500000000001</v>
      </c>
      <c r="AL33" s="83">
        <v>3.8426799999999997E-2</v>
      </c>
      <c r="AM33" s="83">
        <v>1.25539E-2</v>
      </c>
      <c r="AN33" s="83">
        <v>0.12744240000000001</v>
      </c>
      <c r="AO33" s="83">
        <v>3.2683700000000003E-2</v>
      </c>
      <c r="AP33" s="83">
        <v>3.8515899999999999E-2</v>
      </c>
      <c r="AQ33" s="83">
        <v>2.5432799999999998E-2</v>
      </c>
      <c r="AR33" s="83">
        <v>7.3589600000000005E-2</v>
      </c>
      <c r="AS33" s="83">
        <v>0.1755563</v>
      </c>
    </row>
    <row r="34" spans="1:45" x14ac:dyDescent="0.25">
      <c r="A34" s="83" t="s">
        <v>76</v>
      </c>
      <c r="B34" s="84">
        <v>0.56598139999999997</v>
      </c>
      <c r="C34" s="84">
        <v>1.7435300000000001E-2</v>
      </c>
      <c r="D34" s="84">
        <v>0.15850600000000001</v>
      </c>
      <c r="E34" s="84">
        <v>0.58138959999999995</v>
      </c>
      <c r="F34" s="84">
        <v>0.2426691</v>
      </c>
      <c r="G34" s="84">
        <v>9.62842E-2</v>
      </c>
      <c r="H34" s="84">
        <v>0.42337659999999999</v>
      </c>
      <c r="I34" s="84">
        <v>0.109638</v>
      </c>
      <c r="J34" s="84">
        <v>0.3383507</v>
      </c>
      <c r="K34" s="84">
        <v>3.2350400000000001E-2</v>
      </c>
      <c r="L34" s="84">
        <v>0.11055570000000001</v>
      </c>
      <c r="M34" s="84">
        <v>0.43144369999999999</v>
      </c>
      <c r="N34" s="84">
        <v>0.26617180000000001</v>
      </c>
      <c r="O34" s="84">
        <v>0.1192116</v>
      </c>
      <c r="P34" s="84">
        <v>0.1204443</v>
      </c>
      <c r="Q34" s="84">
        <v>9.2161699999999999E-2</v>
      </c>
      <c r="R34" s="84">
        <v>2.9447000000000002E-3</v>
      </c>
      <c r="S34" s="84">
        <v>0.50067790000000001</v>
      </c>
      <c r="T34" s="84">
        <v>0.16168350000000001</v>
      </c>
      <c r="U34" s="84">
        <v>0.1220878</v>
      </c>
      <c r="V34" s="84">
        <v>0.47025869999999997</v>
      </c>
      <c r="W34" s="84">
        <v>0.41178969999999998</v>
      </c>
      <c r="X34" s="84">
        <v>0.1179516</v>
      </c>
      <c r="Y34" s="84">
        <v>0.12947320000000001</v>
      </c>
      <c r="Z34" s="84">
        <v>5.0040099999999997E-2</v>
      </c>
      <c r="AA34" s="84">
        <v>8.8369299999999998E-2</v>
      </c>
      <c r="AB34" s="84">
        <v>2.2809800000000002E-2</v>
      </c>
      <c r="AC34" s="84">
        <v>9.1129999999999996E-3</v>
      </c>
      <c r="AD34" s="84">
        <v>0.1141307</v>
      </c>
      <c r="AE34" s="84">
        <v>2.67271E-2</v>
      </c>
      <c r="AF34" s="84">
        <v>7.5624700000000003E-2</v>
      </c>
      <c r="AG34" s="84">
        <v>0.82196919999999996</v>
      </c>
      <c r="AH34" s="83">
        <v>4.1840299999999997E-2</v>
      </c>
      <c r="AI34" s="83">
        <v>0.1447512</v>
      </c>
      <c r="AJ34" s="83">
        <v>3.9806599999999998E-2</v>
      </c>
      <c r="AK34" s="83">
        <v>0.30526419999999999</v>
      </c>
      <c r="AL34" s="83">
        <v>7.6987399999999998E-2</v>
      </c>
      <c r="AM34" s="83">
        <v>2.8884300000000002E-2</v>
      </c>
      <c r="AN34" s="83">
        <v>9.73112E-2</v>
      </c>
      <c r="AO34" s="83">
        <v>4.1883200000000002E-2</v>
      </c>
      <c r="AP34" s="83">
        <v>3.5423E-3</v>
      </c>
      <c r="AQ34" s="83">
        <v>3.5715499999999997E-2</v>
      </c>
      <c r="AR34" s="83">
        <v>5.3729600000000002E-2</v>
      </c>
      <c r="AS34" s="83">
        <v>0.17212459999999999</v>
      </c>
    </row>
    <row r="35" spans="1:45" x14ac:dyDescent="0.25">
      <c r="A35" s="83" t="s">
        <v>77</v>
      </c>
      <c r="B35" s="84">
        <v>0.57470969999999999</v>
      </c>
      <c r="C35" s="84">
        <v>0.1071544</v>
      </c>
      <c r="D35" s="84">
        <v>0.21834419999999999</v>
      </c>
      <c r="E35" s="84">
        <v>0.47895339999999997</v>
      </c>
      <c r="F35" s="84">
        <v>0.1955481</v>
      </c>
      <c r="G35" s="84">
        <v>0.2413334</v>
      </c>
      <c r="H35" s="84">
        <v>0.40363189999999999</v>
      </c>
      <c r="I35" s="84">
        <v>5.3469900000000001E-2</v>
      </c>
      <c r="J35" s="84">
        <v>0.25972909999999999</v>
      </c>
      <c r="K35" s="84">
        <v>4.1835700000000003E-2</v>
      </c>
      <c r="L35" s="84">
        <v>4.9370000000000002E-4</v>
      </c>
      <c r="M35" s="84">
        <v>0.56889259999999997</v>
      </c>
      <c r="N35" s="84">
        <v>0.2051645</v>
      </c>
      <c r="O35" s="84">
        <v>0.19934750000000001</v>
      </c>
      <c r="P35" s="84">
        <v>0.1549314</v>
      </c>
      <c r="Q35" s="84">
        <v>0.2486814</v>
      </c>
      <c r="R35" s="84">
        <v>0.1163854</v>
      </c>
      <c r="S35" s="84">
        <v>0.16910600000000001</v>
      </c>
      <c r="T35" s="84">
        <v>0.21044299999999999</v>
      </c>
      <c r="U35" s="84">
        <v>0.10045270000000001</v>
      </c>
      <c r="V35" s="84">
        <v>0.483182</v>
      </c>
      <c r="W35" s="84">
        <v>0.39347890000000002</v>
      </c>
      <c r="X35" s="84">
        <v>0.12333909999999999</v>
      </c>
      <c r="Y35" s="84">
        <v>8.9574399999999998E-2</v>
      </c>
      <c r="Z35" s="84">
        <v>0.13198869999999999</v>
      </c>
      <c r="AA35" s="84">
        <v>4.8091999999999996E-3</v>
      </c>
      <c r="AB35" s="84">
        <v>3.89399E-2</v>
      </c>
      <c r="AC35" s="84">
        <v>3.5592000000000002E-3</v>
      </c>
      <c r="AD35" s="84">
        <v>7.3218800000000001E-2</v>
      </c>
      <c r="AE35" s="84">
        <v>2.0169099999999999E-2</v>
      </c>
      <c r="AF35" s="84">
        <v>5.9321E-3</v>
      </c>
      <c r="AG35" s="84">
        <v>0.29071419999999998</v>
      </c>
      <c r="AH35" s="83">
        <v>3.69904E-2</v>
      </c>
      <c r="AI35" s="83">
        <v>0.15164320000000001</v>
      </c>
      <c r="AJ35" s="83">
        <v>5.5538799999999999E-2</v>
      </c>
      <c r="AK35" s="83">
        <v>0.22406409999999999</v>
      </c>
      <c r="AL35" s="83">
        <v>6.2199999999999998E-2</v>
      </c>
      <c r="AM35" s="83">
        <v>1.77328E-2</v>
      </c>
      <c r="AN35" s="83">
        <v>0.1109581</v>
      </c>
      <c r="AO35" s="83">
        <v>9.4236100000000003E-2</v>
      </c>
      <c r="AP35" s="83">
        <v>5.9173999999999997E-3</v>
      </c>
      <c r="AQ35" s="83">
        <v>2.70099E-2</v>
      </c>
      <c r="AR35" s="83">
        <v>5.4397399999999999E-2</v>
      </c>
      <c r="AS35" s="83">
        <v>0.19630230000000001</v>
      </c>
    </row>
    <row r="36" spans="1:45" x14ac:dyDescent="0.25">
      <c r="A36" s="83" t="s">
        <v>78</v>
      </c>
      <c r="B36" s="84">
        <v>0.47798990000000002</v>
      </c>
      <c r="C36" s="84">
        <v>0.14842230000000001</v>
      </c>
      <c r="D36" s="84">
        <v>0.182314</v>
      </c>
      <c r="E36" s="84">
        <v>0.51655629999999997</v>
      </c>
      <c r="F36" s="84">
        <v>0.15270739999999999</v>
      </c>
      <c r="G36" s="84">
        <v>0.28243089999999998</v>
      </c>
      <c r="H36" s="84">
        <v>0.21581610000000001</v>
      </c>
      <c r="I36" s="84">
        <v>5.3759300000000003E-2</v>
      </c>
      <c r="J36" s="84">
        <v>0.27658749999999999</v>
      </c>
      <c r="K36" s="84">
        <v>0.17140630000000001</v>
      </c>
      <c r="L36" s="84">
        <v>1.36346E-2</v>
      </c>
      <c r="M36" s="84">
        <v>0.65134400000000003</v>
      </c>
      <c r="N36" s="84">
        <v>0.13400860000000001</v>
      </c>
      <c r="O36" s="84">
        <v>0.1776393</v>
      </c>
      <c r="P36" s="84">
        <v>0.20335020000000001</v>
      </c>
      <c r="Q36" s="84">
        <v>0.31554339999999997</v>
      </c>
      <c r="R36" s="84">
        <v>2.45423E-2</v>
      </c>
      <c r="S36" s="84">
        <v>0.30658360000000001</v>
      </c>
      <c r="T36" s="84">
        <v>0.1024542</v>
      </c>
      <c r="U36" s="84">
        <v>4.75263E-2</v>
      </c>
      <c r="V36" s="84">
        <v>0.33813789999999999</v>
      </c>
      <c r="W36" s="84">
        <v>0.3880016</v>
      </c>
      <c r="X36" s="84">
        <v>0.27386050000000001</v>
      </c>
      <c r="Y36" s="84">
        <v>0.20820549999999999</v>
      </c>
      <c r="Z36" s="84">
        <v>2.9908000000000001E-2</v>
      </c>
      <c r="AA36" s="84">
        <v>1.9171799999999999E-2</v>
      </c>
      <c r="AB36" s="84">
        <v>2.3006100000000002E-2</v>
      </c>
      <c r="AC36" s="84">
        <v>3.834E-4</v>
      </c>
      <c r="AD36" s="84">
        <v>6.48006E-2</v>
      </c>
      <c r="AE36" s="84">
        <v>8.2438600000000001E-2</v>
      </c>
      <c r="AF36" s="84">
        <v>1.9172E-3</v>
      </c>
      <c r="AG36" s="84">
        <v>0.33358900000000002</v>
      </c>
      <c r="AH36" s="83">
        <v>2.5230300000000001E-2</v>
      </c>
      <c r="AI36" s="83">
        <v>8.3010899999999999E-2</v>
      </c>
      <c r="AJ36" s="83">
        <v>7.0789299999999999E-2</v>
      </c>
      <c r="AK36" s="83">
        <v>0.25195709999999999</v>
      </c>
      <c r="AL36" s="83">
        <v>5.2708100000000001E-2</v>
      </c>
      <c r="AM36" s="83">
        <v>1.2756699999999999E-2</v>
      </c>
      <c r="AN36" s="83">
        <v>0.1086546</v>
      </c>
      <c r="AO36" s="83">
        <v>6.5677700000000006E-2</v>
      </c>
      <c r="AP36" s="83">
        <v>5.3109999999999997E-2</v>
      </c>
      <c r="AQ36" s="83">
        <v>2.76414E-2</v>
      </c>
      <c r="AR36" s="83">
        <v>5.6182599999999999E-2</v>
      </c>
      <c r="AS36" s="83">
        <v>0.2175116</v>
      </c>
    </row>
    <row r="37" spans="1:45" x14ac:dyDescent="0.25">
      <c r="A37" s="83" t="s">
        <v>79</v>
      </c>
      <c r="B37" s="84">
        <v>0.58372590000000002</v>
      </c>
      <c r="C37" s="84">
        <v>5.1853799999999999E-2</v>
      </c>
      <c r="D37" s="84">
        <v>0.189105</v>
      </c>
      <c r="E37" s="84">
        <v>0.5688725</v>
      </c>
      <c r="F37" s="84">
        <v>0.1901687</v>
      </c>
      <c r="G37" s="84">
        <v>0.35321380000000002</v>
      </c>
      <c r="H37" s="84">
        <v>0.1872056</v>
      </c>
      <c r="I37" s="84">
        <v>6.5415600000000004E-2</v>
      </c>
      <c r="J37" s="84">
        <v>0.3638885</v>
      </c>
      <c r="K37" s="84">
        <v>3.0276600000000001E-2</v>
      </c>
      <c r="L37" s="84">
        <v>2.0893499999999999E-2</v>
      </c>
      <c r="M37" s="84">
        <v>0.52378060000000004</v>
      </c>
      <c r="N37" s="84">
        <v>0.2069974</v>
      </c>
      <c r="O37" s="84">
        <v>0.22439600000000001</v>
      </c>
      <c r="P37" s="84">
        <v>0.23388809999999999</v>
      </c>
      <c r="Q37" s="84">
        <v>0.28511170000000002</v>
      </c>
      <c r="R37" s="84">
        <v>2.3825800000000001E-2</v>
      </c>
      <c r="S37" s="84">
        <v>0.29833559999999998</v>
      </c>
      <c r="T37" s="84">
        <v>0.11848309999999999</v>
      </c>
      <c r="U37" s="84">
        <v>4.0355700000000001E-2</v>
      </c>
      <c r="V37" s="84">
        <v>0.49118669999999998</v>
      </c>
      <c r="W37" s="84">
        <v>0.32548250000000001</v>
      </c>
      <c r="X37" s="84">
        <v>0.18333079999999999</v>
      </c>
      <c r="Y37" s="84">
        <v>7.7371800000000004E-2</v>
      </c>
      <c r="Z37" s="84">
        <v>3.74332E-2</v>
      </c>
      <c r="AA37" s="84">
        <v>1.6379299999999999E-2</v>
      </c>
      <c r="AB37" s="84">
        <v>7.0191799999999999E-2</v>
      </c>
      <c r="AC37" s="84">
        <v>2.8795000000000001E-3</v>
      </c>
      <c r="AD37" s="84">
        <v>0.1053813</v>
      </c>
      <c r="AE37" s="84">
        <v>1.3799000000000001E-2</v>
      </c>
      <c r="AF37" s="84">
        <v>7.6661000000000003E-3</v>
      </c>
      <c r="AG37" s="84">
        <v>0.246812</v>
      </c>
      <c r="AH37" s="83">
        <v>4.66489E-2</v>
      </c>
      <c r="AI37" s="83">
        <v>0.1343473</v>
      </c>
      <c r="AJ37" s="83">
        <v>4.7311800000000001E-2</v>
      </c>
      <c r="AK37" s="83">
        <v>0.24989459999999999</v>
      </c>
      <c r="AL37" s="83">
        <v>5.4649499999999997E-2</v>
      </c>
      <c r="AM37" s="83">
        <v>1.41987E-2</v>
      </c>
      <c r="AN37" s="83">
        <v>0.1053808</v>
      </c>
      <c r="AO37" s="83">
        <v>0.1227751</v>
      </c>
      <c r="AP37" s="83">
        <v>5.1370000000000001E-3</v>
      </c>
      <c r="AQ37" s="83">
        <v>2.9108599999999998E-2</v>
      </c>
      <c r="AR37" s="83">
        <v>4.0288499999999998E-2</v>
      </c>
      <c r="AS37" s="83">
        <v>0.1969081</v>
      </c>
    </row>
    <row r="38" spans="1:45" x14ac:dyDescent="0.25">
      <c r="A38" s="83" t="s">
        <v>80</v>
      </c>
      <c r="B38" s="84">
        <v>0.52913500000000002</v>
      </c>
      <c r="C38" s="84">
        <v>0.1012185</v>
      </c>
      <c r="D38" s="84">
        <v>0.17505129999999999</v>
      </c>
      <c r="E38" s="84">
        <v>0.54409459999999998</v>
      </c>
      <c r="F38" s="84">
        <v>0.17963570000000001</v>
      </c>
      <c r="G38" s="84">
        <v>0.2911087</v>
      </c>
      <c r="H38" s="84">
        <v>0.4214019</v>
      </c>
      <c r="I38" s="84">
        <v>4.8618700000000001E-2</v>
      </c>
      <c r="J38" s="84">
        <v>0.1388587</v>
      </c>
      <c r="K38" s="84">
        <v>0.10001210000000001</v>
      </c>
      <c r="L38" s="84">
        <v>7.2385000000000001E-3</v>
      </c>
      <c r="M38" s="84">
        <v>0.74267099999999997</v>
      </c>
      <c r="N38" s="84">
        <v>0.111835</v>
      </c>
      <c r="O38" s="84">
        <v>0.1298106</v>
      </c>
      <c r="P38" s="84">
        <v>0.34</v>
      </c>
      <c r="Q38" s="84">
        <v>0.30442950000000002</v>
      </c>
      <c r="R38" s="84">
        <v>1.5436200000000001E-2</v>
      </c>
      <c r="S38" s="84">
        <v>0.18832209999999999</v>
      </c>
      <c r="T38" s="84">
        <v>0.1206711</v>
      </c>
      <c r="U38" s="84">
        <v>3.1140899999999999E-2</v>
      </c>
      <c r="V38" s="84">
        <v>0.41573169999999998</v>
      </c>
      <c r="W38" s="84">
        <v>0.20171310000000001</v>
      </c>
      <c r="X38" s="84">
        <v>0.38255519999999998</v>
      </c>
      <c r="Y38" s="84">
        <v>0.21112300000000001</v>
      </c>
      <c r="Z38" s="84">
        <v>6.3969399999999996E-2</v>
      </c>
      <c r="AA38" s="84">
        <v>0.1140948</v>
      </c>
      <c r="AB38" s="84">
        <v>7.3278399999999994E-2</v>
      </c>
      <c r="AC38" s="84">
        <v>8.7122999999999992E-3</v>
      </c>
      <c r="AD38" s="84">
        <v>0.11934599999999999</v>
      </c>
      <c r="AE38" s="84">
        <v>4.3799999999999999E-2</v>
      </c>
      <c r="AF38" s="84">
        <v>1.10992E-2</v>
      </c>
      <c r="AG38" s="84">
        <v>0.14261840000000001</v>
      </c>
      <c r="AH38" s="83">
        <v>3.2000500000000001E-2</v>
      </c>
      <c r="AI38" s="83">
        <v>0.1241651</v>
      </c>
      <c r="AJ38" s="83">
        <v>5.4226000000000003E-2</v>
      </c>
      <c r="AK38" s="83">
        <v>0.2361193</v>
      </c>
      <c r="AL38" s="83">
        <v>4.8738200000000002E-2</v>
      </c>
      <c r="AM38" s="83">
        <v>1.11667E-2</v>
      </c>
      <c r="AN38" s="83">
        <v>0.1235911</v>
      </c>
      <c r="AO38" s="83">
        <v>8.3782599999999999E-2</v>
      </c>
      <c r="AP38" s="83">
        <v>2.32587E-2</v>
      </c>
      <c r="AQ38" s="83">
        <v>2.3512700000000001E-2</v>
      </c>
      <c r="AR38" s="83">
        <v>7.5253799999999996E-2</v>
      </c>
      <c r="AS38" s="83">
        <v>0.19618579999999999</v>
      </c>
    </row>
    <row r="39" spans="1:45" x14ac:dyDescent="0.25">
      <c r="A39" s="83" t="s">
        <v>81</v>
      </c>
      <c r="B39" s="84">
        <v>0.50690760000000001</v>
      </c>
      <c r="C39" s="84">
        <v>9.4242400000000004E-2</v>
      </c>
      <c r="D39" s="84">
        <v>0.1973714</v>
      </c>
      <c r="E39" s="84">
        <v>0.51922939999999995</v>
      </c>
      <c r="F39" s="84">
        <v>0.18915689999999999</v>
      </c>
      <c r="G39" s="84">
        <v>0.31073109999999998</v>
      </c>
      <c r="H39" s="84">
        <v>0.49622880000000003</v>
      </c>
      <c r="I39" s="84">
        <v>6.3400799999999993E-2</v>
      </c>
      <c r="J39" s="84">
        <v>7.3258199999999996E-2</v>
      </c>
      <c r="K39" s="84">
        <v>5.6381199999999999E-2</v>
      </c>
      <c r="L39" s="84">
        <v>4.6001E-2</v>
      </c>
      <c r="M39" s="84">
        <v>0.62258230000000003</v>
      </c>
      <c r="N39" s="84">
        <v>0.1624225</v>
      </c>
      <c r="O39" s="84">
        <v>0.141737</v>
      </c>
      <c r="P39" s="84">
        <v>4.8540100000000003E-2</v>
      </c>
      <c r="Q39" s="84">
        <v>0.2674184</v>
      </c>
      <c r="R39" s="84">
        <v>0.12015530000000001</v>
      </c>
      <c r="S39" s="84">
        <v>0.1524905</v>
      </c>
      <c r="T39" s="84">
        <v>0.32043909999999998</v>
      </c>
      <c r="U39" s="84">
        <v>9.0956599999999999E-2</v>
      </c>
      <c r="V39" s="84">
        <v>0.40549619999999997</v>
      </c>
      <c r="W39" s="84">
        <v>0.37577480000000002</v>
      </c>
      <c r="X39" s="84">
        <v>0.21872900000000001</v>
      </c>
      <c r="Y39" s="84">
        <v>3.27893E-2</v>
      </c>
      <c r="Z39" s="84">
        <v>3.5545899999999998E-2</v>
      </c>
      <c r="AA39" s="84">
        <v>1.2695E-2</v>
      </c>
      <c r="AB39" s="84">
        <v>0.17025750000000001</v>
      </c>
      <c r="AC39" s="84">
        <v>5.078E-3</v>
      </c>
      <c r="AD39" s="84">
        <v>4.1639500000000003E-2</v>
      </c>
      <c r="AE39" s="84">
        <v>1.0518700000000001E-2</v>
      </c>
      <c r="AF39" s="84">
        <v>1.08089E-2</v>
      </c>
      <c r="AG39" s="84">
        <v>0.17083789999999999</v>
      </c>
      <c r="AH39" s="83">
        <v>4.5483900000000001E-2</v>
      </c>
      <c r="AI39" s="83">
        <v>0.1327622</v>
      </c>
      <c r="AJ39" s="83">
        <v>6.03905E-2</v>
      </c>
      <c r="AK39" s="83">
        <v>0.24585509999999999</v>
      </c>
      <c r="AL39" s="83">
        <v>4.2543499999999998E-2</v>
      </c>
      <c r="AM39" s="83">
        <v>1.8808100000000001E-2</v>
      </c>
      <c r="AN39" s="83">
        <v>0.1091994</v>
      </c>
      <c r="AO39" s="83">
        <v>9.1634499999999994E-2</v>
      </c>
      <c r="AP39" s="83">
        <v>2.9911500000000001E-2</v>
      </c>
      <c r="AQ39" s="83">
        <v>3.5142300000000001E-2</v>
      </c>
      <c r="AR39" s="83">
        <v>4.5999600000000002E-2</v>
      </c>
      <c r="AS39" s="83">
        <v>0.18775339999999999</v>
      </c>
    </row>
    <row r="40" spans="1:45" x14ac:dyDescent="0.25">
      <c r="A40" s="83" t="s">
        <v>82</v>
      </c>
      <c r="B40" s="84">
        <v>0.65525480000000003</v>
      </c>
      <c r="C40" s="84">
        <v>2.7424299999999999E-2</v>
      </c>
      <c r="D40" s="84">
        <v>0.15964629999999999</v>
      </c>
      <c r="E40" s="84">
        <v>0.57979329999999996</v>
      </c>
      <c r="F40" s="84">
        <v>0.23313619999999999</v>
      </c>
      <c r="G40" s="84">
        <v>0.2659377</v>
      </c>
      <c r="H40" s="84">
        <v>0.31242160000000002</v>
      </c>
      <c r="I40" s="84">
        <v>0.1023481</v>
      </c>
      <c r="J40" s="84">
        <v>0.3020255</v>
      </c>
      <c r="K40" s="84">
        <v>1.7267100000000001E-2</v>
      </c>
      <c r="L40" s="84">
        <v>1.1770299999999999E-2</v>
      </c>
      <c r="M40" s="84">
        <v>0.41662189999999999</v>
      </c>
      <c r="N40" s="84">
        <v>0.2526737</v>
      </c>
      <c r="O40" s="84">
        <v>0.30620779999999997</v>
      </c>
      <c r="P40" s="84">
        <v>0.12469379999999999</v>
      </c>
      <c r="Q40" s="84">
        <v>0.2478341</v>
      </c>
      <c r="R40" s="84">
        <v>6.5782400000000005E-2</v>
      </c>
      <c r="S40" s="84">
        <v>0.14787600000000001</v>
      </c>
      <c r="T40" s="84">
        <v>0.26062020000000002</v>
      </c>
      <c r="U40" s="84">
        <v>0.15319350000000001</v>
      </c>
      <c r="V40" s="84">
        <v>0.47875960000000001</v>
      </c>
      <c r="W40" s="84">
        <v>0.40885460000000001</v>
      </c>
      <c r="X40" s="84">
        <v>0.11238570000000001</v>
      </c>
      <c r="Y40" s="84">
        <v>0.1534691</v>
      </c>
      <c r="Z40" s="84">
        <v>5.6214899999999998E-2</v>
      </c>
      <c r="AA40" s="84">
        <v>1.37585E-2</v>
      </c>
      <c r="AB40" s="84">
        <v>3.6905800000000002E-2</v>
      </c>
      <c r="AC40" s="84">
        <v>1.32861E-2</v>
      </c>
      <c r="AD40" s="84">
        <v>0.16102749999999999</v>
      </c>
      <c r="AE40" s="84">
        <v>2.7517E-2</v>
      </c>
      <c r="AF40" s="84">
        <v>3.3658E-3</v>
      </c>
      <c r="AG40" s="84">
        <v>0.3560083</v>
      </c>
      <c r="AH40" s="83">
        <v>3.8267799999999998E-2</v>
      </c>
      <c r="AI40" s="83">
        <v>0.1396223</v>
      </c>
      <c r="AJ40" s="83">
        <v>4.48461E-2</v>
      </c>
      <c r="AK40" s="83">
        <v>0.27578950000000002</v>
      </c>
      <c r="AL40" s="83">
        <v>5.6416399999999998E-2</v>
      </c>
      <c r="AM40" s="83">
        <v>1.55262E-2</v>
      </c>
      <c r="AN40" s="83">
        <v>9.4848500000000002E-2</v>
      </c>
      <c r="AO40" s="83">
        <v>9.2920900000000001E-2</v>
      </c>
      <c r="AP40" s="83">
        <v>8.0919000000000008E-3</v>
      </c>
      <c r="AQ40" s="83">
        <v>3.4622899999999998E-2</v>
      </c>
      <c r="AR40" s="83">
        <v>3.9553600000000001E-2</v>
      </c>
      <c r="AS40" s="83">
        <v>0.19776179999999999</v>
      </c>
    </row>
    <row r="41" spans="1:45" x14ac:dyDescent="0.25">
      <c r="A41" s="83" t="s">
        <v>83</v>
      </c>
      <c r="B41" s="84">
        <v>0.65526519999999999</v>
      </c>
      <c r="C41" s="84">
        <v>4.8456100000000002E-2</v>
      </c>
      <c r="D41" s="84">
        <v>0.17133809999999999</v>
      </c>
      <c r="E41" s="84">
        <v>0.54156769999999999</v>
      </c>
      <c r="F41" s="84">
        <v>0.23863819999999999</v>
      </c>
      <c r="G41" s="84">
        <v>0.13887569999999999</v>
      </c>
      <c r="H41" s="84">
        <v>0.57466349999999999</v>
      </c>
      <c r="I41" s="84">
        <v>4.1805200000000001E-2</v>
      </c>
      <c r="J41" s="84">
        <v>0.22644500000000001</v>
      </c>
      <c r="K41" s="84">
        <v>1.82106E-2</v>
      </c>
      <c r="L41" s="84">
        <v>2.2486099999999998E-2</v>
      </c>
      <c r="M41" s="84">
        <v>0.49817889999999998</v>
      </c>
      <c r="N41" s="84">
        <v>0.27981</v>
      </c>
      <c r="O41" s="84">
        <v>0.18099760000000001</v>
      </c>
      <c r="P41" s="84">
        <v>3.8878700000000002E-2</v>
      </c>
      <c r="Q41" s="84">
        <v>0.17136660000000001</v>
      </c>
      <c r="R41" s="84">
        <v>0.1036209</v>
      </c>
      <c r="S41" s="84">
        <v>0.2482897</v>
      </c>
      <c r="T41" s="84">
        <v>0.34173199999999998</v>
      </c>
      <c r="U41" s="84">
        <v>9.6112100000000006E-2</v>
      </c>
      <c r="V41" s="84">
        <v>0.44861440000000002</v>
      </c>
      <c r="W41" s="84">
        <v>0.5003959</v>
      </c>
      <c r="X41" s="84">
        <v>5.0989699999999999E-2</v>
      </c>
      <c r="Y41" s="84">
        <v>1.92786E-2</v>
      </c>
      <c r="Z41" s="84">
        <v>7.9290999999999997E-3</v>
      </c>
      <c r="AA41" s="84">
        <v>8.2400000000000008E-3</v>
      </c>
      <c r="AB41" s="84">
        <v>1.07276E-2</v>
      </c>
      <c r="AC41" s="84">
        <v>5.4415000000000002E-3</v>
      </c>
      <c r="AD41" s="84">
        <v>5.0684100000000003E-2</v>
      </c>
      <c r="AE41" s="84">
        <v>5.7524999999999998E-3</v>
      </c>
      <c r="AF41" s="84">
        <v>9.3280000000000001E-4</v>
      </c>
      <c r="AG41" s="84">
        <v>0.33411069999999998</v>
      </c>
      <c r="AH41" s="83">
        <v>4.69568E-2</v>
      </c>
      <c r="AI41" s="83">
        <v>0.1381058</v>
      </c>
      <c r="AJ41" s="83">
        <v>4.7279599999999998E-2</v>
      </c>
      <c r="AK41" s="83">
        <v>0.27457520000000002</v>
      </c>
      <c r="AL41" s="83">
        <v>6.7769700000000002E-2</v>
      </c>
      <c r="AM41" s="83">
        <v>1.32262E-2</v>
      </c>
      <c r="AN41" s="83">
        <v>0.1236318</v>
      </c>
      <c r="AO41" s="83">
        <v>7.8672500000000006E-2</v>
      </c>
      <c r="AP41" s="83">
        <v>2.7298000000000001E-3</v>
      </c>
      <c r="AQ41" s="83">
        <v>3.6974100000000003E-2</v>
      </c>
      <c r="AR41" s="83">
        <v>5.2267000000000001E-2</v>
      </c>
      <c r="AS41" s="83">
        <v>0.16476830000000001</v>
      </c>
    </row>
    <row r="42" spans="1:45" x14ac:dyDescent="0.25">
      <c r="A42" s="83" t="s">
        <v>84</v>
      </c>
      <c r="B42" s="84">
        <v>0.5459427</v>
      </c>
      <c r="C42" s="84">
        <v>0.2575577</v>
      </c>
      <c r="D42" s="84">
        <v>0.2057147</v>
      </c>
      <c r="E42" s="84">
        <v>0.38709890000000002</v>
      </c>
      <c r="F42" s="84">
        <v>0.1496287</v>
      </c>
      <c r="G42" s="84">
        <v>0.26650760000000001</v>
      </c>
      <c r="H42" s="84">
        <v>0.32319009999999998</v>
      </c>
      <c r="I42" s="84">
        <v>2.7910399999999998E-2</v>
      </c>
      <c r="J42" s="84">
        <v>0.34897909999999999</v>
      </c>
      <c r="K42" s="84">
        <v>3.3412900000000002E-2</v>
      </c>
      <c r="L42" s="84">
        <v>2.9766600000000001E-2</v>
      </c>
      <c r="M42" s="84">
        <v>0.6585124</v>
      </c>
      <c r="N42" s="84">
        <v>0.1446566</v>
      </c>
      <c r="O42" s="84">
        <v>0.15141869999999999</v>
      </c>
      <c r="P42" s="84">
        <v>0.25510070000000001</v>
      </c>
      <c r="Q42" s="84">
        <v>0.31936890000000001</v>
      </c>
      <c r="R42" s="84">
        <v>0.11962730000000001</v>
      </c>
      <c r="S42" s="84">
        <v>0.210759</v>
      </c>
      <c r="T42" s="84">
        <v>6.6784499999999997E-2</v>
      </c>
      <c r="U42" s="84">
        <v>2.8359599999999999E-2</v>
      </c>
      <c r="V42" s="84">
        <v>0.46857599999999999</v>
      </c>
      <c r="W42" s="84">
        <v>0.35361969999999998</v>
      </c>
      <c r="X42" s="84">
        <v>0.1778043</v>
      </c>
      <c r="Y42" s="84">
        <v>6.4790600000000004E-2</v>
      </c>
      <c r="Z42" s="84">
        <v>0.10778799999999999</v>
      </c>
      <c r="AA42" s="84">
        <v>2.63743E-2</v>
      </c>
      <c r="AB42" s="84">
        <v>0.05</v>
      </c>
      <c r="AC42" s="84">
        <v>3.0758999999999999E-3</v>
      </c>
      <c r="AD42" s="84">
        <v>7.2905800000000007E-2</v>
      </c>
      <c r="AE42" s="84">
        <v>3.2657100000000001E-2</v>
      </c>
      <c r="AF42" s="84">
        <v>3.0758999999999999E-3</v>
      </c>
      <c r="AG42" s="84">
        <v>0.20870420000000001</v>
      </c>
      <c r="AH42" s="83">
        <v>4.2840000000000003E-2</v>
      </c>
      <c r="AI42" s="83">
        <v>0.1378703</v>
      </c>
      <c r="AJ42" s="83">
        <v>5.2526900000000001E-2</v>
      </c>
      <c r="AK42" s="83">
        <v>0.21949469999999999</v>
      </c>
      <c r="AL42" s="83">
        <v>5.2639900000000003E-2</v>
      </c>
      <c r="AM42" s="83">
        <v>1.3462699999999999E-2</v>
      </c>
      <c r="AN42" s="83">
        <v>0.12407849999999999</v>
      </c>
      <c r="AO42" s="83">
        <v>0.1141606</v>
      </c>
      <c r="AP42" s="83">
        <v>5.4659000000000001E-3</v>
      </c>
      <c r="AQ42" s="83">
        <v>2.7674000000000001E-2</v>
      </c>
      <c r="AR42" s="83">
        <v>5.3571399999999998E-2</v>
      </c>
      <c r="AS42" s="83">
        <v>0.19905519999999999</v>
      </c>
    </row>
    <row r="43" spans="1:45" x14ac:dyDescent="0.25">
      <c r="A43" s="83" t="s">
        <v>85</v>
      </c>
      <c r="B43" s="84">
        <v>0.49519449999999998</v>
      </c>
      <c r="C43" s="84">
        <v>4.5766599999999998E-2</v>
      </c>
      <c r="D43" s="84">
        <v>0.2050343</v>
      </c>
      <c r="E43" s="84">
        <v>0.57757440000000004</v>
      </c>
      <c r="F43" s="84">
        <v>0.17162469999999999</v>
      </c>
      <c r="G43" s="84">
        <v>0.18901599999999999</v>
      </c>
      <c r="H43" s="84">
        <v>0.35377570000000003</v>
      </c>
      <c r="I43" s="84">
        <v>5.62929E-2</v>
      </c>
      <c r="J43" s="84">
        <v>0.216476</v>
      </c>
      <c r="K43" s="84">
        <v>0.1844394</v>
      </c>
      <c r="L43" s="84">
        <v>9.1532999999999996E-3</v>
      </c>
      <c r="M43" s="84">
        <v>0.62471399999999999</v>
      </c>
      <c r="N43" s="84">
        <v>0.1405034</v>
      </c>
      <c r="O43" s="84">
        <v>0.20594970000000001</v>
      </c>
      <c r="P43" s="84">
        <v>0.2</v>
      </c>
      <c r="Q43" s="84">
        <v>0.28512589999999999</v>
      </c>
      <c r="R43" s="84">
        <v>2.15103E-2</v>
      </c>
      <c r="S43" s="84">
        <v>0.30526320000000001</v>
      </c>
      <c r="T43" s="84">
        <v>0.1048055</v>
      </c>
      <c r="U43" s="84">
        <v>8.32952E-2</v>
      </c>
      <c r="V43" s="84">
        <v>0.44164759999999997</v>
      </c>
      <c r="W43" s="84">
        <v>0.22105259999999999</v>
      </c>
      <c r="X43" s="84">
        <v>0.33729979999999998</v>
      </c>
      <c r="Y43" s="84">
        <v>0.1230976</v>
      </c>
      <c r="Z43" s="84">
        <v>0.1011638</v>
      </c>
      <c r="AA43" s="84">
        <v>0.10161149999999999</v>
      </c>
      <c r="AB43" s="84">
        <v>0.12533569999999999</v>
      </c>
      <c r="AC43" s="84">
        <v>1.38765E-2</v>
      </c>
      <c r="AD43" s="84">
        <v>0.13384070000000001</v>
      </c>
      <c r="AE43" s="84">
        <v>2.2381399999999999E-2</v>
      </c>
      <c r="AF43" s="84">
        <v>2.01432E-2</v>
      </c>
      <c r="AG43" s="84">
        <v>0.33393020000000001</v>
      </c>
      <c r="AH43" s="83">
        <v>1.8333800000000001E-2</v>
      </c>
      <c r="AI43" s="83">
        <v>8.3336099999999996E-2</v>
      </c>
      <c r="AJ43" s="83">
        <v>6.6192299999999996E-2</v>
      </c>
      <c r="AK43" s="83">
        <v>0.25244549999999999</v>
      </c>
      <c r="AL43" s="83">
        <v>5.9847699999999997E-2</v>
      </c>
      <c r="AM43" s="83">
        <v>1.19983E-2</v>
      </c>
      <c r="AN43" s="83">
        <v>0.1146456</v>
      </c>
      <c r="AO43" s="83">
        <v>9.6911999999999998E-2</v>
      </c>
      <c r="AP43" s="83">
        <v>1.8477E-2</v>
      </c>
      <c r="AQ43" s="83">
        <v>2.8883599999999999E-2</v>
      </c>
      <c r="AR43" s="83">
        <v>6.28161E-2</v>
      </c>
      <c r="AS43" s="83">
        <v>0.20444570000000001</v>
      </c>
    </row>
    <row r="44" spans="1:45" x14ac:dyDescent="0.25">
      <c r="A44" s="83" t="s">
        <v>86</v>
      </c>
      <c r="B44" s="84">
        <v>0.56338739999999998</v>
      </c>
      <c r="C44" s="84">
        <v>0.13731309999999999</v>
      </c>
      <c r="D44" s="84">
        <v>0.21474099999999999</v>
      </c>
      <c r="E44" s="84">
        <v>0.4662712</v>
      </c>
      <c r="F44" s="84">
        <v>0.1816748</v>
      </c>
      <c r="G44" s="84">
        <v>0.44746639999999999</v>
      </c>
      <c r="H44" s="84">
        <v>0.24805959999999999</v>
      </c>
      <c r="I44" s="84">
        <v>4.1017199999999997E-2</v>
      </c>
      <c r="J44" s="84">
        <v>0.2310847</v>
      </c>
      <c r="K44" s="84">
        <v>3.2372100000000001E-2</v>
      </c>
      <c r="L44" s="84">
        <v>0</v>
      </c>
      <c r="M44" s="84">
        <v>0.658358</v>
      </c>
      <c r="N44" s="84">
        <v>0.1820534</v>
      </c>
      <c r="O44" s="84">
        <v>8.0456899999999998E-2</v>
      </c>
      <c r="P44" s="84">
        <v>0.30049690000000001</v>
      </c>
      <c r="Q44" s="84">
        <v>0.41109319999999999</v>
      </c>
      <c r="R44" s="84">
        <v>1.00725E-2</v>
      </c>
      <c r="S44" s="84">
        <v>0.1060972</v>
      </c>
      <c r="T44" s="84">
        <v>0.12832389999999999</v>
      </c>
      <c r="U44" s="84">
        <v>4.3916200000000002E-2</v>
      </c>
      <c r="V44" s="84">
        <v>0.43345739999999999</v>
      </c>
      <c r="W44" s="84">
        <v>0.4891778</v>
      </c>
      <c r="X44" s="84">
        <v>7.7364799999999997E-2</v>
      </c>
      <c r="Y44" s="84">
        <v>1.2500000000000001E-2</v>
      </c>
      <c r="Z44" s="84">
        <v>6.3799499999999995E-2</v>
      </c>
      <c r="AA44" s="84">
        <v>1.7512400000000001E-2</v>
      </c>
      <c r="AB44" s="84">
        <v>0.1006807</v>
      </c>
      <c r="AC44" s="84">
        <v>5.5690000000000004E-4</v>
      </c>
      <c r="AD44" s="84">
        <v>0.1129332</v>
      </c>
      <c r="AE44" s="84">
        <v>2.1844100000000002E-2</v>
      </c>
      <c r="AF44" s="84">
        <v>1.052E-3</v>
      </c>
      <c r="AG44" s="84">
        <v>0.3706064</v>
      </c>
      <c r="AH44" s="83">
        <v>3.5594000000000001E-2</v>
      </c>
      <c r="AI44" s="83">
        <v>0.13778750000000001</v>
      </c>
      <c r="AJ44" s="83">
        <v>5.1747500000000002E-2</v>
      </c>
      <c r="AK44" s="83">
        <v>0.2177906</v>
      </c>
      <c r="AL44" s="83">
        <v>5.3178099999999999E-2</v>
      </c>
      <c r="AM44" s="83">
        <v>1.6650999999999999E-2</v>
      </c>
      <c r="AN44" s="83">
        <v>0.1130389</v>
      </c>
      <c r="AO44" s="83">
        <v>0.11007400000000001</v>
      </c>
      <c r="AP44" s="83">
        <v>3.6963E-3</v>
      </c>
      <c r="AQ44" s="83">
        <v>2.61984E-2</v>
      </c>
      <c r="AR44" s="83">
        <v>4.8659000000000001E-2</v>
      </c>
      <c r="AS44" s="83">
        <v>0.22117880000000001</v>
      </c>
    </row>
    <row r="45" spans="1:45" x14ac:dyDescent="0.25">
      <c r="A45" s="83" t="s">
        <v>87</v>
      </c>
      <c r="B45" s="84">
        <v>0.70502600000000004</v>
      </c>
      <c r="C45" s="84">
        <v>4.76812E-2</v>
      </c>
      <c r="D45" s="84">
        <v>0.1741164</v>
      </c>
      <c r="E45" s="84">
        <v>0.51490720000000001</v>
      </c>
      <c r="F45" s="84">
        <v>0.26329530000000001</v>
      </c>
      <c r="G45" s="84">
        <v>9.9821300000000002E-2</v>
      </c>
      <c r="H45" s="84">
        <v>0.72736730000000005</v>
      </c>
      <c r="I45" s="84">
        <v>4.9001799999999998E-2</v>
      </c>
      <c r="J45" s="84">
        <v>0.1123903</v>
      </c>
      <c r="K45" s="84">
        <v>1.1419199999999999E-2</v>
      </c>
      <c r="L45" s="84">
        <v>0</v>
      </c>
      <c r="M45" s="84">
        <v>0.43932260000000001</v>
      </c>
      <c r="N45" s="84">
        <v>0.26574999999999999</v>
      </c>
      <c r="O45" s="84">
        <v>0.27431060000000002</v>
      </c>
      <c r="P45" s="84">
        <v>0.1089048</v>
      </c>
      <c r="Q45" s="84">
        <v>0.24059050000000001</v>
      </c>
      <c r="R45" s="84">
        <v>8.4142999999999996E-2</v>
      </c>
      <c r="S45" s="84">
        <v>0.28003650000000002</v>
      </c>
      <c r="T45" s="84">
        <v>0.184338</v>
      </c>
      <c r="U45" s="84">
        <v>0.1019872</v>
      </c>
      <c r="V45" s="84">
        <v>0.4757865</v>
      </c>
      <c r="W45" s="84">
        <v>0.37641580000000002</v>
      </c>
      <c r="X45" s="84">
        <v>0.1477977</v>
      </c>
      <c r="Y45" s="84">
        <v>0.24830769999999999</v>
      </c>
      <c r="Z45" s="84">
        <v>3.8766599999999998E-2</v>
      </c>
      <c r="AA45" s="84">
        <v>1.8764400000000001E-2</v>
      </c>
      <c r="AB45" s="84">
        <v>2.1469100000000001E-2</v>
      </c>
      <c r="AC45" s="84">
        <v>8.1445000000000007E-3</v>
      </c>
      <c r="AD45" s="84">
        <v>0.169873</v>
      </c>
      <c r="AE45" s="84">
        <v>4.4542600000000002E-2</v>
      </c>
      <c r="AF45" s="84">
        <v>2.5930999999999999E-2</v>
      </c>
      <c r="AG45" s="84">
        <v>0.45427319999999999</v>
      </c>
      <c r="AH45" s="83">
        <v>4.08677E-2</v>
      </c>
      <c r="AI45" s="83">
        <v>0.1531846</v>
      </c>
      <c r="AJ45" s="83">
        <v>6.5305199999999994E-2</v>
      </c>
      <c r="AK45" s="83">
        <v>0.2310934</v>
      </c>
      <c r="AL45" s="83">
        <v>6.5736900000000001E-2</v>
      </c>
      <c r="AM45" s="83">
        <v>1.6502599999999999E-2</v>
      </c>
      <c r="AN45" s="83">
        <v>0.11055719999999999</v>
      </c>
      <c r="AO45" s="83">
        <v>6.9854200000000005E-2</v>
      </c>
      <c r="AP45" s="83">
        <v>1.96169E-2</v>
      </c>
      <c r="AQ45" s="83">
        <v>2.7290999999999999E-2</v>
      </c>
      <c r="AR45" s="83">
        <v>3.6290099999999999E-2</v>
      </c>
      <c r="AS45" s="83">
        <v>0.2045679</v>
      </c>
    </row>
    <row r="46" spans="1:45" x14ac:dyDescent="0.25">
      <c r="A46" s="83" t="s">
        <v>88</v>
      </c>
      <c r="B46" s="84">
        <v>0.53261159999999996</v>
      </c>
      <c r="C46" s="84">
        <v>0.2129229</v>
      </c>
      <c r="D46" s="84">
        <v>0.19167790000000001</v>
      </c>
      <c r="E46" s="84">
        <v>0.40676590000000001</v>
      </c>
      <c r="F46" s="84">
        <v>0.1886333</v>
      </c>
      <c r="G46" s="84">
        <v>0.31096079999999998</v>
      </c>
      <c r="H46" s="84">
        <v>0.51637350000000004</v>
      </c>
      <c r="I46" s="84">
        <v>5.48038E-2</v>
      </c>
      <c r="J46" s="84">
        <v>6.4682000000000003E-2</v>
      </c>
      <c r="K46" s="84">
        <v>5.3179999999999998E-2</v>
      </c>
      <c r="L46" s="84">
        <v>0</v>
      </c>
      <c r="M46" s="84">
        <v>0.61617049999999995</v>
      </c>
      <c r="N46" s="84">
        <v>0.13849800000000001</v>
      </c>
      <c r="O46" s="84">
        <v>0.19932340000000001</v>
      </c>
      <c r="P46" s="84">
        <v>7.8349100000000005E-2</v>
      </c>
      <c r="Q46" s="84">
        <v>0.2682679</v>
      </c>
      <c r="R46" s="84">
        <v>0.21874150000000001</v>
      </c>
      <c r="S46" s="84">
        <v>0.1995941</v>
      </c>
      <c r="T46" s="84">
        <v>0.1794317</v>
      </c>
      <c r="U46" s="84">
        <v>5.5615699999999997E-2</v>
      </c>
      <c r="V46" s="84">
        <v>0.47178619999999999</v>
      </c>
      <c r="W46" s="84">
        <v>0.35230040000000001</v>
      </c>
      <c r="X46" s="84">
        <v>0.1759134</v>
      </c>
      <c r="Y46" s="84">
        <v>0.11311980000000001</v>
      </c>
      <c r="Z46" s="84">
        <v>5.4765399999999999E-2</v>
      </c>
      <c r="AA46" s="84">
        <v>1.01688E-2</v>
      </c>
      <c r="AB46" s="84">
        <v>6.2009799999999997E-2</v>
      </c>
      <c r="AC46" s="84">
        <v>1.7080999999999999E-2</v>
      </c>
      <c r="AD46" s="84">
        <v>0.12614649999999999</v>
      </c>
      <c r="AE46" s="84">
        <v>3.5624099999999999E-2</v>
      </c>
      <c r="AF46" s="84">
        <v>1.56852E-2</v>
      </c>
      <c r="AG46" s="84">
        <v>0.47062340000000003</v>
      </c>
      <c r="AH46" s="83">
        <v>3.2293299999999997E-2</v>
      </c>
      <c r="AI46" s="83">
        <v>0.14471149999999999</v>
      </c>
      <c r="AJ46" s="83">
        <v>8.2079299999999994E-2</v>
      </c>
      <c r="AK46" s="83">
        <v>0.21584519999999999</v>
      </c>
      <c r="AL46" s="83">
        <v>5.8248399999999999E-2</v>
      </c>
      <c r="AM46" s="83">
        <v>2.46701E-2</v>
      </c>
      <c r="AN46" s="83">
        <v>0.1076034</v>
      </c>
      <c r="AO46" s="83">
        <v>8.8418399999999994E-2</v>
      </c>
      <c r="AP46" s="83">
        <v>1.0110299999999999E-2</v>
      </c>
      <c r="AQ46" s="83">
        <v>2.5424499999999999E-2</v>
      </c>
      <c r="AR46" s="83">
        <v>5.2558300000000002E-2</v>
      </c>
      <c r="AS46" s="83">
        <v>0.19033050000000001</v>
      </c>
    </row>
    <row r="47" spans="1:45" x14ac:dyDescent="0.25">
      <c r="A47" s="83" t="s">
        <v>89</v>
      </c>
      <c r="B47" s="84">
        <v>0.57740860000000005</v>
      </c>
      <c r="C47" s="84">
        <v>0.29767440000000001</v>
      </c>
      <c r="D47" s="84">
        <v>0.1940199</v>
      </c>
      <c r="E47" s="84">
        <v>0.3481728</v>
      </c>
      <c r="F47" s="84">
        <v>0.16013289999999999</v>
      </c>
      <c r="G47" s="84">
        <v>0.55481729999999996</v>
      </c>
      <c r="H47" s="84">
        <v>0.17275750000000001</v>
      </c>
      <c r="I47" s="84">
        <v>7.9734200000000005E-2</v>
      </c>
      <c r="J47" s="84">
        <v>0.1654485</v>
      </c>
      <c r="K47" s="84">
        <v>2.7242499999999999E-2</v>
      </c>
      <c r="L47" s="84">
        <v>5.3156000000000002E-3</v>
      </c>
      <c r="M47" s="84">
        <v>0.64186049999999994</v>
      </c>
      <c r="N47" s="84">
        <v>0.1840532</v>
      </c>
      <c r="O47" s="84">
        <v>0.1554817</v>
      </c>
      <c r="P47" s="84">
        <v>0.21063119999999999</v>
      </c>
      <c r="Q47" s="84">
        <v>0.37607970000000002</v>
      </c>
      <c r="R47" s="84">
        <v>4.9169400000000002E-2</v>
      </c>
      <c r="S47" s="84">
        <v>0.19136210000000001</v>
      </c>
      <c r="T47" s="84">
        <v>7.3089699999999994E-2</v>
      </c>
      <c r="U47" s="84">
        <v>9.9667800000000001E-2</v>
      </c>
      <c r="V47" s="84">
        <v>0.44451829999999998</v>
      </c>
      <c r="W47" s="84">
        <v>0.5202658</v>
      </c>
      <c r="X47" s="84">
        <v>3.5215900000000001E-2</v>
      </c>
      <c r="Y47" s="84">
        <v>5.4248400000000002E-2</v>
      </c>
      <c r="Z47" s="84">
        <v>0.24052290000000001</v>
      </c>
      <c r="AA47" s="84">
        <v>1.8954200000000001E-2</v>
      </c>
      <c r="AB47" s="84">
        <v>2.2875800000000002E-2</v>
      </c>
      <c r="AC47" s="84">
        <v>3.2680000000000001E-3</v>
      </c>
      <c r="AD47" s="84">
        <v>3.8562100000000002E-2</v>
      </c>
      <c r="AE47" s="84">
        <v>1.04575E-2</v>
      </c>
      <c r="AF47" s="84">
        <v>9.8039000000000008E-3</v>
      </c>
      <c r="AG47" s="84">
        <v>0.29542479999999999</v>
      </c>
      <c r="AH47" s="83">
        <v>2.52648E-2</v>
      </c>
      <c r="AI47" s="83">
        <v>0.1095865</v>
      </c>
      <c r="AJ47" s="83">
        <v>5.5715800000000003E-2</v>
      </c>
      <c r="AK47" s="83">
        <v>0.30227409999999999</v>
      </c>
      <c r="AL47" s="83">
        <v>3.6586300000000002E-2</v>
      </c>
      <c r="AM47" s="83">
        <v>1.53913E-2</v>
      </c>
      <c r="AN47" s="83">
        <v>0.11531810000000001</v>
      </c>
      <c r="AO47" s="83">
        <v>8.6730100000000004E-2</v>
      </c>
      <c r="AP47" s="83">
        <v>1.3972E-2</v>
      </c>
      <c r="AQ47" s="83">
        <v>2.8119700000000001E-2</v>
      </c>
      <c r="AR47" s="83">
        <v>6.1359900000000002E-2</v>
      </c>
      <c r="AS47" s="83">
        <v>0.17494609999999999</v>
      </c>
    </row>
    <row r="48" spans="1:45" x14ac:dyDescent="0.25">
      <c r="A48" s="83" t="s">
        <v>90</v>
      </c>
      <c r="B48" s="84">
        <v>0.61621199999999998</v>
      </c>
      <c r="C48" s="84">
        <v>5.0104900000000001E-2</v>
      </c>
      <c r="D48" s="84">
        <v>0.185362</v>
      </c>
      <c r="E48" s="84">
        <v>0.53142710000000004</v>
      </c>
      <c r="F48" s="84">
        <v>0.23310600000000001</v>
      </c>
      <c r="G48" s="84">
        <v>0.2343652</v>
      </c>
      <c r="H48" s="84">
        <v>0.44008399999999998</v>
      </c>
      <c r="I48" s="84">
        <v>0.1048269</v>
      </c>
      <c r="J48" s="84">
        <v>0.20167889999999999</v>
      </c>
      <c r="K48" s="84">
        <v>1.9045099999999999E-2</v>
      </c>
      <c r="L48" s="84">
        <v>1.6107E-2</v>
      </c>
      <c r="M48" s="84">
        <v>0.46316889999999999</v>
      </c>
      <c r="N48" s="84">
        <v>0.23651630000000001</v>
      </c>
      <c r="O48" s="84">
        <v>0.26699889999999998</v>
      </c>
      <c r="P48" s="84">
        <v>0.1004394</v>
      </c>
      <c r="Q48" s="84">
        <v>0.22012119999999999</v>
      </c>
      <c r="R48" s="84">
        <v>8.3532599999999999E-2</v>
      </c>
      <c r="S48" s="84">
        <v>0.1863078</v>
      </c>
      <c r="T48" s="84">
        <v>0.28157500000000002</v>
      </c>
      <c r="U48" s="84">
        <v>0.128024</v>
      </c>
      <c r="V48" s="84">
        <v>0.56904509999999997</v>
      </c>
      <c r="W48" s="84">
        <v>0.29737669999999999</v>
      </c>
      <c r="X48" s="84">
        <v>0.13357820000000001</v>
      </c>
      <c r="Y48" s="84">
        <v>5.4415400000000003E-2</v>
      </c>
      <c r="Z48" s="84">
        <v>4.5242499999999998E-2</v>
      </c>
      <c r="AA48" s="84">
        <v>7.8773000000000003E-3</v>
      </c>
      <c r="AB48" s="84">
        <v>3.7002500000000001E-2</v>
      </c>
      <c r="AC48" s="84">
        <v>3.8349999999999999E-3</v>
      </c>
      <c r="AD48" s="84">
        <v>6.0841600000000003E-2</v>
      </c>
      <c r="AE48" s="84">
        <v>1.9123100000000001E-2</v>
      </c>
      <c r="AF48" s="84">
        <v>9.2765E-3</v>
      </c>
      <c r="AG48" s="84">
        <v>0.1412728</v>
      </c>
      <c r="AH48" s="83">
        <v>3.1988200000000001E-2</v>
      </c>
      <c r="AI48" s="83">
        <v>0.2005026</v>
      </c>
      <c r="AJ48" s="83">
        <v>5.67077E-2</v>
      </c>
      <c r="AK48" s="83">
        <v>0.2303453</v>
      </c>
      <c r="AL48" s="83">
        <v>5.0504399999999998E-2</v>
      </c>
      <c r="AM48" s="83">
        <v>1.8001799999999998E-2</v>
      </c>
      <c r="AN48" s="83">
        <v>0.10522380000000001</v>
      </c>
      <c r="AO48" s="83">
        <v>6.1135399999999999E-2</v>
      </c>
      <c r="AP48" s="83">
        <v>4.4463000000000003E-3</v>
      </c>
      <c r="AQ48" s="83">
        <v>3.3988699999999997E-2</v>
      </c>
      <c r="AR48" s="83">
        <v>6.6578200000000004E-2</v>
      </c>
      <c r="AS48" s="83">
        <v>0.17256579999999999</v>
      </c>
    </row>
    <row r="49" spans="1:45" x14ac:dyDescent="0.25">
      <c r="A49" s="83" t="s">
        <v>91</v>
      </c>
      <c r="B49" s="84">
        <v>0.6195235</v>
      </c>
      <c r="C49" s="84">
        <v>4.4828199999999999E-2</v>
      </c>
      <c r="D49" s="84">
        <v>0.19581090000000001</v>
      </c>
      <c r="E49" s="84">
        <v>0.55970679999999995</v>
      </c>
      <c r="F49" s="84">
        <v>0.1996541</v>
      </c>
      <c r="G49" s="84">
        <v>0.30641259999999998</v>
      </c>
      <c r="H49" s="84">
        <v>0.34511910000000001</v>
      </c>
      <c r="I49" s="84">
        <v>0.18134400000000001</v>
      </c>
      <c r="J49" s="84">
        <v>0.1147743</v>
      </c>
      <c r="K49" s="84">
        <v>5.2349800000000002E-2</v>
      </c>
      <c r="L49" s="84">
        <v>1.05962E-2</v>
      </c>
      <c r="M49" s="84">
        <v>0.33284839999999999</v>
      </c>
      <c r="N49" s="84">
        <v>0.29142420000000002</v>
      </c>
      <c r="O49" s="84">
        <v>0.33800920000000001</v>
      </c>
      <c r="P49" s="84">
        <v>2.1285999999999999E-2</v>
      </c>
      <c r="Q49" s="84">
        <v>5.4775900000000002E-2</v>
      </c>
      <c r="R49" s="84">
        <v>0.1876321</v>
      </c>
      <c r="S49" s="84">
        <v>0.22689290000000001</v>
      </c>
      <c r="T49" s="84">
        <v>0.37744</v>
      </c>
      <c r="U49" s="84">
        <v>0.13197310000000001</v>
      </c>
      <c r="V49" s="84">
        <v>0.44136379999999997</v>
      </c>
      <c r="W49" s="84">
        <v>0.36916660000000001</v>
      </c>
      <c r="X49" s="84">
        <v>0.18946959999999999</v>
      </c>
      <c r="Y49" s="84">
        <v>6.0599500000000001E-2</v>
      </c>
      <c r="Z49" s="84">
        <v>4.6149299999999997E-2</v>
      </c>
      <c r="AA49" s="84">
        <v>1.4531000000000001E-2</v>
      </c>
      <c r="AB49" s="84">
        <v>1.79484E-2</v>
      </c>
      <c r="AC49" s="84">
        <v>1.8459699999999999E-2</v>
      </c>
      <c r="AD49" s="84">
        <v>7.11479E-2</v>
      </c>
      <c r="AE49" s="84">
        <v>2.9438700000000002E-2</v>
      </c>
      <c r="AF49" s="84">
        <v>3.3555799999999997E-2</v>
      </c>
      <c r="AG49" s="84">
        <v>0.23104250000000001</v>
      </c>
      <c r="AH49" s="83">
        <v>4.4242700000000003E-2</v>
      </c>
      <c r="AI49" s="83">
        <v>0.1499511</v>
      </c>
      <c r="AJ49" s="83">
        <v>5.8589200000000001E-2</v>
      </c>
      <c r="AK49" s="83">
        <v>0.2282468</v>
      </c>
      <c r="AL49" s="83">
        <v>4.3243799999999999E-2</v>
      </c>
      <c r="AM49" s="83">
        <v>4.6294500000000002E-2</v>
      </c>
      <c r="AN49" s="83">
        <v>0.10155409999999999</v>
      </c>
      <c r="AO49" s="83">
        <v>7.8751600000000005E-2</v>
      </c>
      <c r="AP49" s="83">
        <v>2.64887E-2</v>
      </c>
      <c r="AQ49" s="83">
        <v>2.9210799999999999E-2</v>
      </c>
      <c r="AR49" s="83">
        <v>5.4245300000000003E-2</v>
      </c>
      <c r="AS49" s="83">
        <v>0.18342420000000001</v>
      </c>
    </row>
    <row r="50" spans="1:45" x14ac:dyDescent="0.25">
      <c r="A50" s="83" t="s">
        <v>92</v>
      </c>
      <c r="B50" s="84">
        <v>0.47175509999999998</v>
      </c>
      <c r="C50" s="84">
        <v>8.3695400000000003E-2</v>
      </c>
      <c r="D50" s="84">
        <v>0.1934631</v>
      </c>
      <c r="E50" s="84">
        <v>0.52030989999999999</v>
      </c>
      <c r="F50" s="84">
        <v>0.20253170000000001</v>
      </c>
      <c r="G50" s="84">
        <v>0.76308330000000002</v>
      </c>
      <c r="H50" s="84">
        <v>6.8959000000000006E-2</v>
      </c>
      <c r="I50" s="84">
        <v>1.5492199999999999E-2</v>
      </c>
      <c r="J50" s="84">
        <v>0.111468</v>
      </c>
      <c r="K50" s="84">
        <v>4.0997499999999999E-2</v>
      </c>
      <c r="L50" s="84">
        <v>4.1564000000000002E-3</v>
      </c>
      <c r="M50" s="84">
        <v>0.58001130000000001</v>
      </c>
      <c r="N50" s="84">
        <v>0.2478746</v>
      </c>
      <c r="O50" s="84">
        <v>0.1647459</v>
      </c>
      <c r="P50" s="84">
        <v>0.3353775</v>
      </c>
      <c r="Q50" s="84">
        <v>0.50728249999999997</v>
      </c>
      <c r="R50" s="84">
        <v>7.2824799999999995E-2</v>
      </c>
      <c r="S50" s="84">
        <v>2.5871999999999999E-2</v>
      </c>
      <c r="T50" s="84">
        <v>4.0820200000000001E-2</v>
      </c>
      <c r="U50" s="84">
        <v>1.7822899999999999E-2</v>
      </c>
      <c r="V50" s="84">
        <v>0.28112599999999999</v>
      </c>
      <c r="W50" s="84">
        <v>0.14641979999999999</v>
      </c>
      <c r="X50" s="84">
        <v>0.57245420000000002</v>
      </c>
      <c r="Y50" s="84">
        <v>0.1096572</v>
      </c>
      <c r="Z50" s="84">
        <v>4.9944700000000002E-2</v>
      </c>
      <c r="AA50" s="84">
        <v>1.49281E-2</v>
      </c>
      <c r="AB50" s="84">
        <v>0.28345009999999998</v>
      </c>
      <c r="AC50" s="84">
        <v>2.9488000000000001E-3</v>
      </c>
      <c r="AD50" s="84">
        <v>5.5105000000000001E-2</v>
      </c>
      <c r="AE50" s="84">
        <v>7.7405E-3</v>
      </c>
      <c r="AF50" s="84">
        <v>1.4744000000000001E-3</v>
      </c>
      <c r="AG50" s="84">
        <v>0.2279764</v>
      </c>
      <c r="AH50" s="83">
        <v>3.8963400000000002E-2</v>
      </c>
      <c r="AI50" s="83">
        <v>0.10655149999999999</v>
      </c>
      <c r="AJ50" s="83">
        <v>5.4556100000000003E-2</v>
      </c>
      <c r="AK50" s="83">
        <v>0.2997322</v>
      </c>
      <c r="AL50" s="83">
        <v>3.7409699999999997E-2</v>
      </c>
      <c r="AM50" s="83">
        <v>1.2359E-2</v>
      </c>
      <c r="AN50" s="83">
        <v>0.10385800000000001</v>
      </c>
      <c r="AO50" s="83">
        <v>6.5722699999999995E-2</v>
      </c>
      <c r="AP50" s="83">
        <v>3.1626399999999999E-2</v>
      </c>
      <c r="AQ50" s="83">
        <v>2.62615E-2</v>
      </c>
      <c r="AR50" s="83">
        <v>7.44586E-2</v>
      </c>
      <c r="AS50" s="83">
        <v>0.1874644</v>
      </c>
    </row>
    <row r="51" spans="1:45" x14ac:dyDescent="0.25">
      <c r="A51" s="83" t="s">
        <v>93</v>
      </c>
      <c r="B51" s="84">
        <v>0.57240210000000002</v>
      </c>
      <c r="C51" s="84">
        <v>0.1061187</v>
      </c>
      <c r="D51" s="84">
        <v>0.2279245</v>
      </c>
      <c r="E51" s="84">
        <v>0.50468489999999999</v>
      </c>
      <c r="F51" s="84">
        <v>0.161272</v>
      </c>
      <c r="G51" s="84">
        <v>0.2651193</v>
      </c>
      <c r="H51" s="84">
        <v>0.45435829999999999</v>
      </c>
      <c r="I51" s="84">
        <v>7.7725699999999995E-2</v>
      </c>
      <c r="J51" s="84">
        <v>0.16120100000000001</v>
      </c>
      <c r="K51" s="84">
        <v>4.1595699999999999E-2</v>
      </c>
      <c r="L51" s="84">
        <v>0.2235945</v>
      </c>
      <c r="M51" s="84">
        <v>0.3719478</v>
      </c>
      <c r="N51" s="84">
        <v>0.22118119999999999</v>
      </c>
      <c r="O51" s="84">
        <v>0.1602073</v>
      </c>
      <c r="P51" s="84">
        <v>0.15161839999999999</v>
      </c>
      <c r="Q51" s="84">
        <v>0.33730830000000001</v>
      </c>
      <c r="R51" s="84">
        <v>5.62181E-2</v>
      </c>
      <c r="S51" s="84">
        <v>0.25574960000000002</v>
      </c>
      <c r="T51" s="84">
        <v>0.14317150000000001</v>
      </c>
      <c r="U51" s="84">
        <v>5.59341E-2</v>
      </c>
      <c r="V51" s="84">
        <v>0.53194209999999997</v>
      </c>
      <c r="W51" s="84">
        <v>0.19051679999999999</v>
      </c>
      <c r="X51" s="84">
        <v>0.27754119999999999</v>
      </c>
      <c r="Y51" s="84">
        <v>8.3789000000000002E-2</v>
      </c>
      <c r="Z51" s="84">
        <v>7.6262200000000002E-2</v>
      </c>
      <c r="AA51" s="84">
        <v>3.9622200000000003E-2</v>
      </c>
      <c r="AB51" s="84">
        <v>4.2817599999999997E-2</v>
      </c>
      <c r="AC51" s="84">
        <v>6.2487000000000003E-3</v>
      </c>
      <c r="AD51" s="84">
        <v>0.18753110000000001</v>
      </c>
      <c r="AE51" s="84">
        <v>2.9681200000000001E-2</v>
      </c>
      <c r="AF51" s="84">
        <v>1.0367100000000001E-2</v>
      </c>
      <c r="AG51" s="84">
        <v>0.46794010000000003</v>
      </c>
      <c r="AH51" s="83">
        <v>3.1220000000000001E-2</v>
      </c>
      <c r="AI51" s="83">
        <v>0.11228349999999999</v>
      </c>
      <c r="AJ51" s="83">
        <v>4.9207800000000003E-2</v>
      </c>
      <c r="AK51" s="83">
        <v>0.2306328</v>
      </c>
      <c r="AL51" s="83">
        <v>5.3311200000000003E-2</v>
      </c>
      <c r="AM51" s="83">
        <v>1.6700300000000001E-2</v>
      </c>
      <c r="AN51" s="83">
        <v>0.1023691</v>
      </c>
      <c r="AO51" s="83">
        <v>0.1567066</v>
      </c>
      <c r="AP51" s="83">
        <v>1.1147000000000001E-2</v>
      </c>
      <c r="AQ51" s="83">
        <v>2.79809E-2</v>
      </c>
      <c r="AR51" s="83">
        <v>4.74172E-2</v>
      </c>
      <c r="AS51" s="83">
        <v>0.19224359999999999</v>
      </c>
    </row>
    <row r="52" spans="1:45" x14ac:dyDescent="0.25">
      <c r="A52" s="83" t="s">
        <v>94</v>
      </c>
      <c r="B52" s="84">
        <v>0.49766630000000001</v>
      </c>
      <c r="C52" s="84">
        <v>0.32905479999999998</v>
      </c>
      <c r="D52" s="84">
        <v>0.21995329999999999</v>
      </c>
      <c r="E52" s="84">
        <v>0.34364060000000002</v>
      </c>
      <c r="F52" s="84">
        <v>0.10735119999999999</v>
      </c>
      <c r="G52" s="84">
        <v>0.53908990000000001</v>
      </c>
      <c r="H52" s="84">
        <v>0.31388569999999999</v>
      </c>
      <c r="I52" s="84">
        <v>2.1003500000000001E-2</v>
      </c>
      <c r="J52" s="84">
        <v>3.3839000000000001E-2</v>
      </c>
      <c r="K52" s="84">
        <v>9.2182E-2</v>
      </c>
      <c r="L52" s="84">
        <v>2.2753800000000001E-2</v>
      </c>
      <c r="M52" s="84">
        <v>0.80513420000000002</v>
      </c>
      <c r="N52" s="84">
        <v>7.2345400000000004E-2</v>
      </c>
      <c r="O52" s="84">
        <v>9.7432900000000003E-2</v>
      </c>
      <c r="P52" s="84">
        <v>0.25277290000000002</v>
      </c>
      <c r="Q52" s="84">
        <v>0.51838879999999998</v>
      </c>
      <c r="R52" s="84">
        <v>5.7209599999999999E-2</v>
      </c>
      <c r="S52" s="84">
        <v>9.9241099999999999E-2</v>
      </c>
      <c r="T52" s="84">
        <v>6.5382399999999993E-2</v>
      </c>
      <c r="U52" s="84">
        <v>7.0052999999999999E-3</v>
      </c>
      <c r="V52" s="84">
        <v>0.41715289999999999</v>
      </c>
      <c r="W52" s="84">
        <v>0.28996499999999997</v>
      </c>
      <c r="X52" s="84">
        <v>0.29288209999999998</v>
      </c>
      <c r="Y52" s="84">
        <v>0.1631368</v>
      </c>
      <c r="Z52" s="84">
        <v>0.282198</v>
      </c>
      <c r="AA52" s="84">
        <v>2.0034300000000001E-2</v>
      </c>
      <c r="AB52" s="84">
        <v>0.31997710000000001</v>
      </c>
      <c r="AC52" s="84">
        <v>4.5792999999999997E-3</v>
      </c>
      <c r="AD52" s="84">
        <v>1.2593E-2</v>
      </c>
      <c r="AE52" s="84">
        <v>2.1751599999999999E-2</v>
      </c>
      <c r="AF52" s="84">
        <v>7.4412999999999997E-3</v>
      </c>
      <c r="AG52" s="84">
        <v>0.38809389999999999</v>
      </c>
      <c r="AH52" s="83">
        <v>3.3926499999999998E-2</v>
      </c>
      <c r="AI52" s="83">
        <v>7.8840900000000005E-2</v>
      </c>
      <c r="AJ52" s="83">
        <v>8.4449200000000002E-2</v>
      </c>
      <c r="AK52" s="83">
        <v>0.2361743</v>
      </c>
      <c r="AL52" s="83">
        <v>4.03998E-2</v>
      </c>
      <c r="AM52" s="83">
        <v>1.3875500000000001E-2</v>
      </c>
      <c r="AN52" s="83">
        <v>0.14134389999999999</v>
      </c>
      <c r="AO52" s="83">
        <v>3.6276299999999997E-2</v>
      </c>
      <c r="AP52" s="83">
        <v>7.0306900000000006E-2</v>
      </c>
      <c r="AQ52" s="83">
        <v>2.8280199999999998E-2</v>
      </c>
      <c r="AR52" s="83">
        <v>8.5615399999999994E-2</v>
      </c>
      <c r="AS52" s="83">
        <v>0.18443770000000001</v>
      </c>
    </row>
    <row r="53" spans="1:45" x14ac:dyDescent="0.25">
      <c r="A53" s="83" t="s">
        <v>95</v>
      </c>
      <c r="B53" s="84">
        <v>0.52302970000000004</v>
      </c>
      <c r="C53" s="84">
        <v>0.33285569999999998</v>
      </c>
      <c r="D53" s="84">
        <v>0.1044012</v>
      </c>
      <c r="E53" s="84">
        <v>0.31013309999999999</v>
      </c>
      <c r="F53" s="84">
        <v>0.25261</v>
      </c>
      <c r="G53" s="84">
        <v>3.48E-3</v>
      </c>
      <c r="H53" s="84">
        <v>0.9948823</v>
      </c>
      <c r="I53" s="84">
        <v>0</v>
      </c>
      <c r="J53" s="84">
        <v>1.2282E-3</v>
      </c>
      <c r="K53" s="84">
        <v>4.0939999999999998E-4</v>
      </c>
      <c r="L53" s="84">
        <v>8.5568099999999994E-2</v>
      </c>
      <c r="M53" s="84">
        <v>0.56131010000000003</v>
      </c>
      <c r="N53" s="84">
        <v>8.4749199999999997E-2</v>
      </c>
      <c r="O53" s="84">
        <v>0.26632549999999999</v>
      </c>
      <c r="P53" s="84">
        <v>1.433E-3</v>
      </c>
      <c r="Q53" s="84">
        <v>4.7083000000000003E-3</v>
      </c>
      <c r="R53" s="84">
        <v>0.57952919999999997</v>
      </c>
      <c r="S53" s="84">
        <v>0.3109519</v>
      </c>
      <c r="T53" s="84">
        <v>7.3899699999999999E-2</v>
      </c>
      <c r="U53" s="84">
        <v>2.9478000000000001E-2</v>
      </c>
      <c r="V53" s="84">
        <v>0.29846470000000003</v>
      </c>
      <c r="W53" s="84">
        <v>0.25997949999999997</v>
      </c>
      <c r="X53" s="84">
        <v>0.4415558</v>
      </c>
      <c r="Y53" s="84">
        <v>0.20716480000000001</v>
      </c>
      <c r="Z53" s="84">
        <v>6.6530199999999998E-2</v>
      </c>
      <c r="AA53" s="84">
        <v>4.9129999999999998E-3</v>
      </c>
      <c r="AB53" s="84">
        <v>1.8423700000000001E-2</v>
      </c>
      <c r="AC53" s="84">
        <v>4.0942000000000001E-3</v>
      </c>
      <c r="AD53" s="84">
        <v>8.6591600000000005E-2</v>
      </c>
      <c r="AE53" s="84">
        <v>3.5824000000000002E-2</v>
      </c>
      <c r="AF53" s="84">
        <v>2.2518E-3</v>
      </c>
      <c r="AG53" s="84">
        <v>0.63029679999999999</v>
      </c>
      <c r="AH53" s="83">
        <v>5.4734600000000001E-2</v>
      </c>
      <c r="AI53" s="83">
        <v>0.14390120000000001</v>
      </c>
      <c r="AJ53" s="83">
        <v>4.0708899999999999E-2</v>
      </c>
      <c r="AK53" s="83">
        <v>0.19003500000000001</v>
      </c>
      <c r="AL53" s="83">
        <v>5.3232599999999998E-2</v>
      </c>
      <c r="AM53" s="83">
        <v>1.4144800000000001E-2</v>
      </c>
      <c r="AN53" s="83">
        <v>0.10406169999999999</v>
      </c>
      <c r="AO53" s="83">
        <v>8.5626999999999995E-2</v>
      </c>
      <c r="AP53" s="83">
        <v>8.7133999999999996E-3</v>
      </c>
      <c r="AQ53" s="83">
        <v>1.7620799999999999E-2</v>
      </c>
      <c r="AR53" s="83">
        <v>0.1319602</v>
      </c>
      <c r="AS53" s="83">
        <v>0.20999429999999999</v>
      </c>
    </row>
  </sheetData>
  <sheetProtection sheet="1" objects="1" scenarios="1" selectLockedCell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93E32-F30D-4ED1-B2D7-4EC760D1DB3E}">
  <dimension ref="B1:H122"/>
  <sheetViews>
    <sheetView workbookViewId="0">
      <selection activeCell="B2" sqref="B2:D2"/>
    </sheetView>
  </sheetViews>
  <sheetFormatPr defaultColWidth="9.140625" defaultRowHeight="12.75" x14ac:dyDescent="0.25"/>
  <cols>
    <col min="1" max="1" width="9.140625" style="5"/>
    <col min="2" max="2" width="50" style="3" customWidth="1"/>
    <col min="3" max="4" width="12.7109375" style="4" customWidth="1"/>
    <col min="5" max="5" width="9.140625" style="5"/>
    <col min="6" max="6" width="12.5703125" style="5" bestFit="1" customWidth="1"/>
    <col min="7" max="7" width="9.140625" style="5"/>
    <col min="8" max="8" width="11" style="5" bestFit="1" customWidth="1"/>
    <col min="9" max="16384" width="9.140625" style="5"/>
  </cols>
  <sheetData>
    <row r="1" spans="2:6" ht="13.5" thickBot="1" x14ac:dyDescent="0.3"/>
    <row r="2" spans="2:6" ht="19.5" thickBot="1" x14ac:dyDescent="0.3">
      <c r="B2" s="98" t="s">
        <v>210</v>
      </c>
      <c r="C2" s="99"/>
      <c r="D2" s="100"/>
    </row>
    <row r="3" spans="2:6" ht="19.5" thickBot="1" x14ac:dyDescent="0.3">
      <c r="B3" s="8"/>
    </row>
    <row r="4" spans="2:6" s="6" customFormat="1" ht="31.9" customHeight="1" thickBot="1" x14ac:dyDescent="0.3">
      <c r="B4" s="73" t="str">
        <f>'MSG Model'!B4</f>
        <v>Alabama</v>
      </c>
      <c r="C4" s="123" t="s">
        <v>204</v>
      </c>
      <c r="D4" s="124"/>
      <c r="F4" s="7"/>
    </row>
    <row r="5" spans="2:6" s="6" customFormat="1" ht="15" customHeight="1" thickBot="1" x14ac:dyDescent="0.25">
      <c r="F5" s="7"/>
    </row>
    <row r="6" spans="2:6" s="9" customFormat="1" ht="20.25" customHeight="1" thickBot="1" x14ac:dyDescent="0.4">
      <c r="B6" s="24" t="s">
        <v>303</v>
      </c>
      <c r="C6" s="129">
        <f>VLOOKUP(B4,Est0!A3:K54,7,FALSE)</f>
        <v>6908.205078125</v>
      </c>
      <c r="D6" s="130"/>
      <c r="F6" s="12"/>
    </row>
    <row r="7" spans="2:6" s="9" customFormat="1" ht="15" customHeight="1" thickBot="1" x14ac:dyDescent="0.3">
      <c r="C7" s="10"/>
      <c r="D7" s="10"/>
      <c r="F7" s="12"/>
    </row>
    <row r="8" spans="2:6" s="9" customFormat="1" ht="15" customHeight="1" x14ac:dyDescent="0.25">
      <c r="B8" s="36" t="s">
        <v>211</v>
      </c>
      <c r="C8" s="113"/>
      <c r="D8" s="114"/>
      <c r="F8" s="12"/>
    </row>
    <row r="9" spans="2:6" s="9" customFormat="1" ht="15" customHeight="1" x14ac:dyDescent="0.25">
      <c r="B9" s="79" t="s">
        <v>313</v>
      </c>
      <c r="C9" s="125">
        <f>VLOOKUP($B$4,Indicators!F366:H417,3,FALSE)</f>
        <v>8792.73</v>
      </c>
      <c r="D9" s="126"/>
      <c r="F9" s="12"/>
    </row>
    <row r="10" spans="2:6" s="9" customFormat="1" ht="15" customHeight="1" x14ac:dyDescent="0.25">
      <c r="B10" s="79" t="s">
        <v>312</v>
      </c>
      <c r="C10" s="125">
        <f>VLOOKUP($B$4,Indicators!F314:H365,3,FALSE)</f>
        <v>10045.64</v>
      </c>
      <c r="D10" s="126"/>
      <c r="F10" s="12"/>
    </row>
    <row r="11" spans="2:6" s="9" customFormat="1" ht="15" customHeight="1" x14ac:dyDescent="0.25">
      <c r="B11" s="79" t="s">
        <v>277</v>
      </c>
      <c r="C11" s="125">
        <f>VLOOKUP($B$4,Indicators!F262:H313,3,FALSE)</f>
        <v>5715.7</v>
      </c>
      <c r="D11" s="126"/>
      <c r="F11" s="12"/>
    </row>
    <row r="12" spans="2:6" s="9" customFormat="1" ht="15" customHeight="1" x14ac:dyDescent="0.25">
      <c r="B12" s="79" t="s">
        <v>276</v>
      </c>
      <c r="C12" s="125">
        <f>VLOOKUP($B$4,Indicators!F210:H261,3,FALSE)</f>
        <v>4973.75</v>
      </c>
      <c r="D12" s="126"/>
      <c r="F12" s="12"/>
    </row>
    <row r="13" spans="2:6" s="9" customFormat="1" ht="15" customHeight="1" x14ac:dyDescent="0.25">
      <c r="B13" s="79" t="s">
        <v>206</v>
      </c>
      <c r="C13" s="125">
        <f>VLOOKUP($B$4,Indicators!F158:H209,3,FALSE)</f>
        <v>3844.5</v>
      </c>
      <c r="D13" s="126"/>
      <c r="F13" s="12"/>
    </row>
    <row r="14" spans="2:6" s="9" customFormat="1" ht="15" customHeight="1" x14ac:dyDescent="0.25">
      <c r="B14" s="79" t="s">
        <v>207</v>
      </c>
      <c r="C14" s="125">
        <f>VLOOKUP($B$4,Indicators!F106:H157,3,FALSE)</f>
        <v>3772.68</v>
      </c>
      <c r="D14" s="126"/>
      <c r="F14" s="12"/>
    </row>
    <row r="15" spans="2:6" s="9" customFormat="1" ht="15" customHeight="1" x14ac:dyDescent="0.25">
      <c r="B15" s="79" t="s">
        <v>208</v>
      </c>
      <c r="C15" s="125">
        <f>VLOOKUP($B$4,Indicators!F54:H105,3,FALSE)</f>
        <v>3478.85</v>
      </c>
      <c r="D15" s="126"/>
      <c r="F15" s="12"/>
    </row>
    <row r="16" spans="2:6" s="9" customFormat="1" ht="15" customHeight="1" thickBot="1" x14ac:dyDescent="0.3">
      <c r="B16" s="80" t="s">
        <v>209</v>
      </c>
      <c r="C16" s="127">
        <f>VLOOKUP($B$4,Indicators!F2:H53,3,FALSE)</f>
        <v>3262</v>
      </c>
      <c r="D16" s="128"/>
    </row>
    <row r="17" spans="2:8" s="6" customFormat="1" ht="15" customHeight="1" thickBot="1" x14ac:dyDescent="0.25"/>
    <row r="18" spans="2:8" s="7" customFormat="1" ht="28.9" customHeight="1" x14ac:dyDescent="0.2">
      <c r="B18" s="33" t="s">
        <v>153</v>
      </c>
      <c r="C18" s="34" t="s">
        <v>316</v>
      </c>
      <c r="D18" s="35" t="s">
        <v>154</v>
      </c>
    </row>
    <row r="19" spans="2:8" x14ac:dyDescent="0.25">
      <c r="B19" s="25" t="s">
        <v>319</v>
      </c>
      <c r="C19" s="26">
        <f>VLOOKUP(B4,'Q2 Emp &amp; Earn Data'!$A$2:$AS$53,2,FALSE)</f>
        <v>0.53947809999999996</v>
      </c>
      <c r="D19" s="40">
        <v>-1486.3209999999999</v>
      </c>
      <c r="F19" s="87"/>
      <c r="G19" s="87"/>
      <c r="H19" s="87"/>
    </row>
    <row r="20" spans="2:8" x14ac:dyDescent="0.25">
      <c r="B20" s="25" t="s">
        <v>155</v>
      </c>
      <c r="C20" s="26"/>
      <c r="D20" s="40"/>
      <c r="H20" s="87"/>
    </row>
    <row r="21" spans="2:8" x14ac:dyDescent="0.25">
      <c r="B21" s="28" t="s">
        <v>156</v>
      </c>
      <c r="C21" s="26">
        <f>VLOOKUP(B4,'Q2 Emp &amp; Earn Data'!$A$2:$AS$53,3,FALSE)</f>
        <v>0.1089793</v>
      </c>
      <c r="D21" s="40" t="s">
        <v>157</v>
      </c>
      <c r="F21" s="87"/>
    </row>
    <row r="22" spans="2:8" x14ac:dyDescent="0.25">
      <c r="B22" s="28" t="s">
        <v>158</v>
      </c>
      <c r="C22" s="26">
        <f>VLOOKUP(B4,'Q2 Emp &amp; Earn Data'!$A$2:$AS$53,4,FALSE)</f>
        <v>0.2310074</v>
      </c>
      <c r="D22" s="40">
        <v>6233.7370000000001</v>
      </c>
      <c r="F22" s="87"/>
    </row>
    <row r="23" spans="2:8" x14ac:dyDescent="0.25">
      <c r="B23" s="28" t="s">
        <v>159</v>
      </c>
      <c r="C23" s="26">
        <f>VLOOKUP(B4,'Q2 Emp &amp; Earn Data'!$A$2:$AS$53,5,FALSE)</f>
        <v>0.4746765</v>
      </c>
      <c r="D23" s="40">
        <v>5362.4560000000001</v>
      </c>
      <c r="F23" s="87"/>
    </row>
    <row r="24" spans="2:8" x14ac:dyDescent="0.25">
      <c r="B24" s="28" t="s">
        <v>160</v>
      </c>
      <c r="C24" s="26">
        <f>VLOOKUP(B4,'Q2 Emp &amp; Earn Data'!$A$2:$AS$53,6,FALSE)</f>
        <v>0.18533669999999999</v>
      </c>
      <c r="D24" s="40">
        <v>-1466.482</v>
      </c>
      <c r="F24" s="87"/>
    </row>
    <row r="25" spans="2:8" x14ac:dyDescent="0.25">
      <c r="B25" s="25" t="s">
        <v>161</v>
      </c>
      <c r="C25" s="26"/>
      <c r="D25" s="40"/>
      <c r="F25" s="87"/>
    </row>
    <row r="26" spans="2:8" x14ac:dyDescent="0.25">
      <c r="B26" s="29" t="s">
        <v>320</v>
      </c>
      <c r="C26" s="26">
        <f>VLOOKUP(B4,'Q2 Emp &amp; Earn Data'!$A$2:$AS$53,7,FALSE)</f>
        <v>0.41562529999999998</v>
      </c>
      <c r="D26" s="40" t="s">
        <v>157</v>
      </c>
      <c r="F26" s="87"/>
    </row>
    <row r="27" spans="2:8" x14ac:dyDescent="0.25">
      <c r="B27" s="29" t="s">
        <v>321</v>
      </c>
      <c r="C27" s="26">
        <f>VLOOKUP(B4,'Q2 Emp &amp; Earn Data'!$A$2:$AS$53,8,FALSE)</f>
        <v>0.14701980000000001</v>
      </c>
      <c r="D27" s="40">
        <v>-746.79240000000004</v>
      </c>
      <c r="F27" s="87"/>
    </row>
    <row r="28" spans="2:8" x14ac:dyDescent="0.25">
      <c r="B28" s="29" t="s">
        <v>162</v>
      </c>
      <c r="C28" s="26">
        <f>VLOOKUP(B4,'Q2 Emp &amp; Earn Data'!$A$2:$AS$53,9,FALSE)</f>
        <v>2.81433E-2</v>
      </c>
      <c r="D28" s="40">
        <v>-4487.8040000000001</v>
      </c>
      <c r="F28" s="87"/>
    </row>
    <row r="29" spans="2:8" x14ac:dyDescent="0.25">
      <c r="B29" s="29" t="s">
        <v>163</v>
      </c>
      <c r="C29" s="26">
        <f>VLOOKUP(B4,'Q2 Emp &amp; Earn Data'!$A$2:$AS$53,10,FALSE)</f>
        <v>0.37885659999999999</v>
      </c>
      <c r="D29" s="40">
        <v>1243.896</v>
      </c>
      <c r="F29" s="87"/>
    </row>
    <row r="30" spans="2:8" x14ac:dyDescent="0.25">
      <c r="B30" s="29" t="s">
        <v>164</v>
      </c>
      <c r="C30" s="26">
        <f>VLOOKUP(B4,'Q2 Emp &amp; Earn Data'!$A$2:$AS$53,11,FALSE)</f>
        <v>3.0355E-2</v>
      </c>
      <c r="D30" s="40">
        <v>-7583.9229999999998</v>
      </c>
      <c r="F30" s="87"/>
    </row>
    <row r="31" spans="2:8" x14ac:dyDescent="0.25">
      <c r="B31" s="25" t="s">
        <v>165</v>
      </c>
      <c r="C31" s="26"/>
      <c r="D31" s="40"/>
      <c r="F31" s="87"/>
    </row>
    <row r="32" spans="2:8" x14ac:dyDescent="0.25">
      <c r="B32" s="28" t="s">
        <v>166</v>
      </c>
      <c r="C32" s="26">
        <f>VLOOKUP(B4,'Q2 Emp &amp; Earn Data'!$A$2:$AS$53,12,FALSE)</f>
        <v>3.1239599999999999E-2</v>
      </c>
      <c r="D32" s="40">
        <v>3946.7420000000002</v>
      </c>
      <c r="F32" s="87"/>
    </row>
    <row r="33" spans="2:6" x14ac:dyDescent="0.25">
      <c r="B33" s="28" t="s">
        <v>167</v>
      </c>
      <c r="C33" s="26">
        <f>VLOOKUP(B4,'Q2 Emp &amp; Earn Data'!$A$2:$AS$53,13,FALSE)</f>
        <v>0.55534669999999997</v>
      </c>
      <c r="D33" s="40" t="s">
        <v>157</v>
      </c>
      <c r="F33" s="87"/>
    </row>
    <row r="34" spans="2:6" x14ac:dyDescent="0.25">
      <c r="B34" s="28" t="s">
        <v>168</v>
      </c>
      <c r="C34" s="26">
        <f>VLOOKUP(B4,'Q2 Emp &amp; Earn Data'!$A$2:$AS$53,14,FALSE)</f>
        <v>0.27999560000000001</v>
      </c>
      <c r="D34" s="40">
        <v>3687.221</v>
      </c>
      <c r="F34" s="87"/>
    </row>
    <row r="35" spans="2:6" ht="25.5" x14ac:dyDescent="0.25">
      <c r="B35" s="28" t="s">
        <v>169</v>
      </c>
      <c r="C35" s="26">
        <f>VLOOKUP(B4,'Q2 Emp &amp; Earn Data'!$A$2:$AS$53,15,FALSE)</f>
        <v>0.1240739</v>
      </c>
      <c r="D35" s="40">
        <v>8374.1970000000001</v>
      </c>
      <c r="F35" s="87"/>
    </row>
    <row r="36" spans="2:6" x14ac:dyDescent="0.25">
      <c r="B36" s="25" t="s">
        <v>170</v>
      </c>
      <c r="C36" s="26"/>
      <c r="D36" s="40"/>
      <c r="F36" s="87"/>
    </row>
    <row r="37" spans="2:6" x14ac:dyDescent="0.25">
      <c r="B37" s="28" t="s">
        <v>171</v>
      </c>
      <c r="C37" s="26">
        <f>VLOOKUP(B4,'Q2 Emp &amp; Earn Data'!$A$2:$AS$53,16,FALSE)</f>
        <v>0.33810679999999999</v>
      </c>
      <c r="D37" s="40" t="s">
        <v>157</v>
      </c>
      <c r="F37" s="87"/>
    </row>
    <row r="38" spans="2:6" x14ac:dyDescent="0.25">
      <c r="B38" s="28" t="s">
        <v>172</v>
      </c>
      <c r="C38" s="26">
        <f>VLOOKUP(B4,'Q2 Emp &amp; Earn Data'!$A$2:$AS$53,17,FALSE)</f>
        <v>0.4836338</v>
      </c>
      <c r="D38" s="40">
        <v>-2040.0940000000001</v>
      </c>
      <c r="F38" s="87"/>
    </row>
    <row r="39" spans="2:6" x14ac:dyDescent="0.25">
      <c r="B39" s="28" t="s">
        <v>173</v>
      </c>
      <c r="C39" s="26">
        <f>VLOOKUP(B4,'Q2 Emp &amp; Earn Data'!$A$2:$AS$53,18,FALSE)</f>
        <v>2.4936400000000001E-2</v>
      </c>
      <c r="D39" s="40">
        <v>35.815730000000002</v>
      </c>
      <c r="F39" s="87"/>
    </row>
    <row r="40" spans="2:6" x14ac:dyDescent="0.25">
      <c r="B40" s="28" t="s">
        <v>174</v>
      </c>
      <c r="C40" s="26">
        <f>VLOOKUP(B4,'Q2 Emp &amp; Earn Data'!$A$2:$AS$53,19,FALSE)</f>
        <v>7.9177300000000006E-2</v>
      </c>
      <c r="D40" s="40">
        <v>2398.0740000000001</v>
      </c>
      <c r="F40" s="87"/>
    </row>
    <row r="41" spans="2:6" x14ac:dyDescent="0.25">
      <c r="B41" s="28" t="s">
        <v>175</v>
      </c>
      <c r="C41" s="26">
        <f>VLOOKUP(B4,'Q2 Emp &amp; Earn Data'!$A$2:$AS$53,20,FALSE)</f>
        <v>4.3348400000000002E-2</v>
      </c>
      <c r="D41" s="40">
        <v>4125.4849999999997</v>
      </c>
      <c r="F41" s="87"/>
    </row>
    <row r="42" spans="2:6" x14ac:dyDescent="0.25">
      <c r="B42" s="28" t="s">
        <v>176</v>
      </c>
      <c r="C42" s="26">
        <f>VLOOKUP(B4,'Q2 Emp &amp; Earn Data'!$A$2:$AS$53,21,FALSE)</f>
        <v>3.07973E-2</v>
      </c>
      <c r="D42" s="40">
        <v>234.87739999999999</v>
      </c>
      <c r="F42" s="87"/>
    </row>
    <row r="43" spans="2:6" x14ac:dyDescent="0.25">
      <c r="B43" s="25" t="s">
        <v>177</v>
      </c>
      <c r="C43" s="26"/>
      <c r="D43" s="40"/>
      <c r="F43" s="87"/>
    </row>
    <row r="44" spans="2:6" ht="25.5" x14ac:dyDescent="0.25">
      <c r="B44" s="28" t="s">
        <v>178</v>
      </c>
      <c r="C44" s="26">
        <f>VLOOKUP(B4,'Q2 Emp &amp; Earn Data'!$A$2:$AS$53,22,FALSE)</f>
        <v>0.47124850000000001</v>
      </c>
      <c r="D44" s="40" t="s">
        <v>157</v>
      </c>
      <c r="F44" s="87"/>
    </row>
    <row r="45" spans="2:6" x14ac:dyDescent="0.25">
      <c r="B45" s="28" t="s">
        <v>179</v>
      </c>
      <c r="C45" s="26">
        <f>VLOOKUP(B4,'Q2 Emp &amp; Earn Data'!$A$2:$AS$53,23,FALSE)</f>
        <v>0.40810570000000002</v>
      </c>
      <c r="D45" s="40">
        <v>-1862.604</v>
      </c>
      <c r="F45" s="87"/>
    </row>
    <row r="46" spans="2:6" x14ac:dyDescent="0.25">
      <c r="B46" s="28" t="s">
        <v>180</v>
      </c>
      <c r="C46" s="26">
        <f>VLOOKUP(B4,'Q2 Emp &amp; Earn Data'!$A$2:$AS$53,24,FALSE)</f>
        <v>0.1206458</v>
      </c>
      <c r="D46" s="40">
        <v>-3452.0320000000002</v>
      </c>
      <c r="F46" s="87"/>
    </row>
    <row r="47" spans="2:6" x14ac:dyDescent="0.25">
      <c r="B47" s="25" t="s">
        <v>181</v>
      </c>
      <c r="C47" s="26"/>
      <c r="D47" s="40"/>
      <c r="F47" s="87"/>
    </row>
    <row r="48" spans="2:6" x14ac:dyDescent="0.25">
      <c r="B48" s="28" t="s">
        <v>182</v>
      </c>
      <c r="C48" s="26">
        <f>VLOOKUP(B4,'Q2 Emp &amp; Earn Data'!$A$2:$AS$53,25,FALSE)</f>
        <v>9.62697E-2</v>
      </c>
      <c r="D48" s="40">
        <v>5583.9769999999999</v>
      </c>
      <c r="F48" s="87"/>
    </row>
    <row r="49" spans="2:6" x14ac:dyDescent="0.25">
      <c r="B49" s="28" t="s">
        <v>183</v>
      </c>
      <c r="C49" s="26">
        <f>VLOOKUP(B4,'Q2 Emp &amp; Earn Data'!$A$2:$AS$53,26,FALSE)</f>
        <v>7.9220299999999994E-2</v>
      </c>
      <c r="D49" s="40">
        <v>-201.4966</v>
      </c>
      <c r="F49" s="87"/>
    </row>
    <row r="50" spans="2:6" x14ac:dyDescent="0.25">
      <c r="B50" s="28" t="s">
        <v>184</v>
      </c>
      <c r="C50" s="26">
        <f>VLOOKUP(B4,'Q2 Emp &amp; Earn Data'!$A$2:$AS$53,27,FALSE)</f>
        <v>1.8569800000000001E-2</v>
      </c>
      <c r="D50" s="40">
        <v>2484.0219999999999</v>
      </c>
      <c r="F50" s="87"/>
    </row>
    <row r="51" spans="2:6" x14ac:dyDescent="0.25">
      <c r="B51" s="28" t="s">
        <v>185</v>
      </c>
      <c r="C51" s="26">
        <f>VLOOKUP(B4,'Q2 Emp &amp; Earn Data'!$A$2:$AS$53,28,FALSE)</f>
        <v>5.8913E-2</v>
      </c>
      <c r="D51" s="40">
        <v>-1829.366</v>
      </c>
      <c r="F51" s="87"/>
    </row>
    <row r="52" spans="2:6" x14ac:dyDescent="0.25">
      <c r="B52" s="28" t="s">
        <v>186</v>
      </c>
      <c r="C52" s="26">
        <f>VLOOKUP(B4,'Q2 Emp &amp; Earn Data'!$A$2:$AS$53,29,FALSE)</f>
        <v>9.9907999999999993E-3</v>
      </c>
      <c r="D52" s="40">
        <v>-7008.4930000000004</v>
      </c>
      <c r="F52" s="87"/>
    </row>
    <row r="53" spans="2:6" x14ac:dyDescent="0.25">
      <c r="B53" s="28" t="s">
        <v>187</v>
      </c>
      <c r="C53" s="26">
        <f>VLOOKUP(B4,'Q2 Emp &amp; Earn Data'!$A$2:$AS$53,30,FALSE)</f>
        <v>0.1495358</v>
      </c>
      <c r="D53" s="40">
        <v>-3312.0909999999999</v>
      </c>
      <c r="F53" s="87"/>
    </row>
    <row r="54" spans="2:6" x14ac:dyDescent="0.25">
      <c r="B54" s="28" t="s">
        <v>188</v>
      </c>
      <c r="C54" s="26">
        <f>VLOOKUP(B4,'Q2 Emp &amp; Earn Data'!$A$2:$AS$53,31,FALSE)</f>
        <v>1.7972499999999999E-2</v>
      </c>
      <c r="D54" s="40">
        <v>-2348.41</v>
      </c>
      <c r="F54" s="87"/>
    </row>
    <row r="55" spans="2:6" x14ac:dyDescent="0.25">
      <c r="B55" s="28" t="s">
        <v>189</v>
      </c>
      <c r="C55" s="26">
        <f>VLOOKUP(B4,'Q2 Emp &amp; Earn Data'!$A$2:$AS$53,32,FALSE)</f>
        <v>2.0741699999999998E-2</v>
      </c>
      <c r="D55" s="40">
        <v>1051.5530000000001</v>
      </c>
      <c r="F55" s="87"/>
    </row>
    <row r="56" spans="2:6" x14ac:dyDescent="0.25">
      <c r="B56" s="28" t="s">
        <v>190</v>
      </c>
      <c r="C56" s="26">
        <f>VLOOKUP(B4,'Q2 Emp &amp; Earn Data'!$A$2:$AS$53,33,FALSE)</f>
        <v>0.34082639999999997</v>
      </c>
      <c r="D56" s="40">
        <v>787.23789999999997</v>
      </c>
      <c r="F56" s="87"/>
    </row>
    <row r="57" spans="2:6" x14ac:dyDescent="0.25">
      <c r="B57" s="25" t="s">
        <v>191</v>
      </c>
      <c r="C57" s="26"/>
      <c r="D57" s="40"/>
      <c r="F57" s="87"/>
    </row>
    <row r="58" spans="2:6" x14ac:dyDescent="0.25">
      <c r="B58" s="28" t="s">
        <v>192</v>
      </c>
      <c r="C58" s="30">
        <f>VLOOKUP(B4,'Q2 Emp &amp; Earn Data'!$A$2:$AS$53,34,FALSE)</f>
        <v>2.9255799999999998E-2</v>
      </c>
      <c r="D58" s="40">
        <v>-28049.96</v>
      </c>
      <c r="F58" s="87"/>
    </row>
    <row r="59" spans="2:6" x14ac:dyDescent="0.25">
      <c r="B59" s="28" t="s">
        <v>193</v>
      </c>
      <c r="C59" s="26">
        <f>VLOOKUP(B4,'Q2 Emp &amp; Earn Data'!$A$2:$AS$53,35,FALSE)</f>
        <v>0.1279402</v>
      </c>
      <c r="D59" s="40">
        <v>99866.38</v>
      </c>
      <c r="F59" s="87"/>
    </row>
    <row r="60" spans="2:6" x14ac:dyDescent="0.25">
      <c r="B60" s="28" t="s">
        <v>194</v>
      </c>
      <c r="C60" s="26">
        <f>VLOOKUP(B4,'Q2 Emp &amp; Earn Data'!$A$2:$AS$53,36,FALSE)</f>
        <v>5.0211800000000001E-2</v>
      </c>
      <c r="D60" s="40">
        <v>142129.79999999999</v>
      </c>
      <c r="F60" s="87"/>
    </row>
    <row r="61" spans="2:6" x14ac:dyDescent="0.25">
      <c r="B61" s="28" t="s">
        <v>322</v>
      </c>
      <c r="C61" s="26">
        <f>VLOOKUP(B4,'Q2 Emp &amp; Earn Data'!$A$2:$AS$53,37,FALSE)</f>
        <v>0.22357969999999999</v>
      </c>
      <c r="D61" s="40">
        <v>79758.44</v>
      </c>
      <c r="F61" s="87"/>
    </row>
    <row r="62" spans="2:6" x14ac:dyDescent="0.25">
      <c r="B62" s="28" t="s">
        <v>195</v>
      </c>
      <c r="C62" s="26">
        <f>VLOOKUP(B4,'Q2 Emp &amp; Earn Data'!$A$2:$AS$53,38,FALSE)</f>
        <v>4.9180000000000001E-2</v>
      </c>
      <c r="D62" s="40">
        <v>-21734.67</v>
      </c>
      <c r="F62" s="87"/>
    </row>
    <row r="63" spans="2:6" x14ac:dyDescent="0.25">
      <c r="B63" s="28" t="s">
        <v>196</v>
      </c>
      <c r="C63" s="26">
        <f>VLOOKUP(B4,'Q2 Emp &amp; Earn Data'!$A$2:$AS$53,39,FALSE)</f>
        <v>1.12862E-2</v>
      </c>
      <c r="D63" s="40">
        <v>58386.32</v>
      </c>
      <c r="F63" s="87"/>
    </row>
    <row r="64" spans="2:6" x14ac:dyDescent="0.25">
      <c r="B64" s="28" t="s">
        <v>197</v>
      </c>
      <c r="C64" s="26">
        <f>VLOOKUP(B4,'Q2 Emp &amp; Earn Data'!$A$2:$AS$53,40,FALSE)</f>
        <v>0.10227890000000001</v>
      </c>
      <c r="D64" s="40">
        <v>23571.03</v>
      </c>
      <c r="F64" s="87"/>
    </row>
    <row r="65" spans="2:8" x14ac:dyDescent="0.25">
      <c r="B65" s="28" t="s">
        <v>198</v>
      </c>
      <c r="C65" s="26">
        <f>VLOOKUP(B4,'Q2 Emp &amp; Earn Data'!$A$2:$AS$53,41,FALSE)</f>
        <v>0.1352777</v>
      </c>
      <c r="D65" s="40">
        <v>43011.95</v>
      </c>
      <c r="F65" s="87"/>
    </row>
    <row r="66" spans="2:8" x14ac:dyDescent="0.25">
      <c r="B66" s="28" t="s">
        <v>199</v>
      </c>
      <c r="C66" s="26">
        <f>VLOOKUP(B4,'Q2 Emp &amp; Earn Data'!$A$2:$AS$53,42,FALSE)</f>
        <v>8.3310999999999993E-3</v>
      </c>
      <c r="D66" s="40">
        <v>22530.29</v>
      </c>
      <c r="F66" s="87"/>
    </row>
    <row r="67" spans="2:8" x14ac:dyDescent="0.25">
      <c r="B67" s="28" t="s">
        <v>323</v>
      </c>
      <c r="C67" s="26">
        <f>VLOOKUP(B4,'Q2 Emp &amp; Earn Data'!$A$2:$AS$53,43,FALSE)</f>
        <v>2.4063399999999999E-2</v>
      </c>
      <c r="D67" s="40" t="s">
        <v>157</v>
      </c>
      <c r="F67" s="87"/>
    </row>
    <row r="68" spans="2:8" x14ac:dyDescent="0.25">
      <c r="B68" s="28" t="s">
        <v>200</v>
      </c>
      <c r="C68" s="26">
        <f>VLOOKUP(B4,'Q2 Emp &amp; Earn Data'!$A$2:$AS$53,44,FALSE)</f>
        <v>6.1617499999999999E-2</v>
      </c>
      <c r="D68" s="40">
        <v>51734.2</v>
      </c>
      <c r="F68" s="87"/>
    </row>
    <row r="69" spans="2:8" x14ac:dyDescent="0.25">
      <c r="B69" s="28" t="s">
        <v>201</v>
      </c>
      <c r="C69" s="26">
        <f>VLOOKUP(B4,'Q2 Emp &amp; Earn Data'!$A$2:$AS$53,45,FALSE)</f>
        <v>0.20623349999999999</v>
      </c>
      <c r="D69" s="40">
        <v>88218.14</v>
      </c>
      <c r="F69" s="87"/>
    </row>
    <row r="70" spans="2:8" x14ac:dyDescent="0.25">
      <c r="B70" s="25" t="s">
        <v>202</v>
      </c>
      <c r="D70" s="40"/>
      <c r="H70" s="77"/>
    </row>
    <row r="71" spans="2:8" x14ac:dyDescent="0.25">
      <c r="B71" s="28" t="s">
        <v>44</v>
      </c>
      <c r="D71" s="40">
        <v>-62873.11</v>
      </c>
      <c r="F71" s="77"/>
    </row>
    <row r="72" spans="2:8" x14ac:dyDescent="0.25">
      <c r="B72" s="28" t="s">
        <v>45</v>
      </c>
      <c r="D72" s="40">
        <v>-60546.65</v>
      </c>
    </row>
    <row r="73" spans="2:8" x14ac:dyDescent="0.25">
      <c r="B73" s="28" t="s">
        <v>46</v>
      </c>
      <c r="D73" s="40">
        <v>-61913.74</v>
      </c>
    </row>
    <row r="74" spans="2:8" x14ac:dyDescent="0.25">
      <c r="B74" s="28" t="s">
        <v>47</v>
      </c>
      <c r="D74" s="40">
        <v>-64693.84</v>
      </c>
    </row>
    <row r="75" spans="2:8" x14ac:dyDescent="0.25">
      <c r="B75" s="28" t="s">
        <v>48</v>
      </c>
      <c r="D75" s="40">
        <v>-63860.11</v>
      </c>
    </row>
    <row r="76" spans="2:8" x14ac:dyDescent="0.25">
      <c r="B76" s="28" t="s">
        <v>49</v>
      </c>
      <c r="D76" s="40">
        <v>-64649.78</v>
      </c>
    </row>
    <row r="77" spans="2:8" x14ac:dyDescent="0.25">
      <c r="B77" s="28" t="s">
        <v>50</v>
      </c>
      <c r="D77" s="40">
        <v>-62213.39</v>
      </c>
    </row>
    <row r="78" spans="2:8" x14ac:dyDescent="0.25">
      <c r="B78" s="28" t="s">
        <v>51</v>
      </c>
      <c r="D78" s="40">
        <v>-60317.05</v>
      </c>
    </row>
    <row r="79" spans="2:8" x14ac:dyDescent="0.25">
      <c r="B79" s="28" t="s">
        <v>52</v>
      </c>
      <c r="D79" s="40">
        <v>-56820.87</v>
      </c>
    </row>
    <row r="80" spans="2:8" x14ac:dyDescent="0.25">
      <c r="B80" s="28" t="s">
        <v>53</v>
      </c>
      <c r="D80" s="40">
        <v>-66076.09</v>
      </c>
    </row>
    <row r="81" spans="2:4" x14ac:dyDescent="0.25">
      <c r="B81" s="28" t="s">
        <v>54</v>
      </c>
      <c r="D81" s="40">
        <v>-65043.89</v>
      </c>
    </row>
    <row r="82" spans="2:4" x14ac:dyDescent="0.25">
      <c r="B82" s="28" t="s">
        <v>55</v>
      </c>
      <c r="D82" s="40">
        <v>-57133.69</v>
      </c>
    </row>
    <row r="83" spans="2:4" x14ac:dyDescent="0.25">
      <c r="B83" s="28" t="s">
        <v>56</v>
      </c>
      <c r="D83" s="40">
        <v>-64492.14</v>
      </c>
    </row>
    <row r="84" spans="2:4" x14ac:dyDescent="0.25">
      <c r="B84" s="28" t="s">
        <v>57</v>
      </c>
      <c r="D84" s="40">
        <v>-63490.34</v>
      </c>
    </row>
    <row r="85" spans="2:4" x14ac:dyDescent="0.25">
      <c r="B85" s="28" t="s">
        <v>58</v>
      </c>
      <c r="D85" s="40">
        <v>-60864.87</v>
      </c>
    </row>
    <row r="86" spans="2:4" x14ac:dyDescent="0.25">
      <c r="B86" s="28" t="s">
        <v>59</v>
      </c>
      <c r="D86" s="40">
        <v>-60868.94</v>
      </c>
    </row>
    <row r="87" spans="2:4" x14ac:dyDescent="0.25">
      <c r="B87" s="28" t="s">
        <v>60</v>
      </c>
      <c r="D87" s="40">
        <v>-62783.76</v>
      </c>
    </row>
    <row r="88" spans="2:4" x14ac:dyDescent="0.25">
      <c r="B88" s="28" t="s">
        <v>61</v>
      </c>
      <c r="D88" s="40">
        <v>-64182.52</v>
      </c>
    </row>
    <row r="89" spans="2:4" x14ac:dyDescent="0.25">
      <c r="B89" s="28" t="s">
        <v>62</v>
      </c>
      <c r="D89" s="40">
        <v>-65950.490000000005</v>
      </c>
    </row>
    <row r="90" spans="2:4" x14ac:dyDescent="0.25">
      <c r="B90" s="28" t="s">
        <v>63</v>
      </c>
      <c r="D90" s="40">
        <v>-65488.160000000003</v>
      </c>
    </row>
    <row r="91" spans="2:4" x14ac:dyDescent="0.25">
      <c r="B91" s="28" t="s">
        <v>64</v>
      </c>
      <c r="D91" s="40">
        <v>-67742.34</v>
      </c>
    </row>
    <row r="92" spans="2:4" x14ac:dyDescent="0.25">
      <c r="B92" s="28" t="s">
        <v>65</v>
      </c>
      <c r="D92" s="40">
        <v>-65336.56</v>
      </c>
    </row>
    <row r="93" spans="2:4" x14ac:dyDescent="0.25">
      <c r="B93" s="28" t="s">
        <v>66</v>
      </c>
      <c r="D93" s="40">
        <v>-63076.57</v>
      </c>
    </row>
    <row r="94" spans="2:4" x14ac:dyDescent="0.25">
      <c r="B94" s="28" t="s">
        <v>67</v>
      </c>
      <c r="D94" s="40">
        <v>-62709.29</v>
      </c>
    </row>
    <row r="95" spans="2:4" x14ac:dyDescent="0.25">
      <c r="B95" s="28" t="s">
        <v>68</v>
      </c>
      <c r="D95" s="40">
        <v>-62494.45</v>
      </c>
    </row>
    <row r="96" spans="2:4" x14ac:dyDescent="0.25">
      <c r="B96" s="28" t="s">
        <v>69</v>
      </c>
      <c r="D96" s="40">
        <v>-63411.56</v>
      </c>
    </row>
    <row r="97" spans="2:4" x14ac:dyDescent="0.25">
      <c r="B97" s="28" t="s">
        <v>70</v>
      </c>
      <c r="D97" s="40">
        <v>-60942</v>
      </c>
    </row>
    <row r="98" spans="2:4" x14ac:dyDescent="0.25">
      <c r="B98" s="28" t="s">
        <v>71</v>
      </c>
      <c r="D98" s="40">
        <v>-62078.080000000002</v>
      </c>
    </row>
    <row r="99" spans="2:4" x14ac:dyDescent="0.25">
      <c r="B99" s="28" t="s">
        <v>72</v>
      </c>
      <c r="D99" s="40">
        <v>-60301.37</v>
      </c>
    </row>
    <row r="100" spans="2:4" x14ac:dyDescent="0.25">
      <c r="B100" s="28" t="s">
        <v>73</v>
      </c>
      <c r="D100" s="40">
        <v>-64230.68</v>
      </c>
    </row>
    <row r="101" spans="2:4" x14ac:dyDescent="0.25">
      <c r="B101" s="28" t="s">
        <v>74</v>
      </c>
      <c r="D101" s="40">
        <v>-66077.539999999994</v>
      </c>
    </row>
    <row r="102" spans="2:4" x14ac:dyDescent="0.25">
      <c r="B102" s="28" t="s">
        <v>75</v>
      </c>
      <c r="D102" s="40">
        <v>-64051.17</v>
      </c>
    </row>
    <row r="103" spans="2:4" x14ac:dyDescent="0.25">
      <c r="B103" s="28" t="s">
        <v>76</v>
      </c>
      <c r="D103" s="40">
        <v>-64018.35</v>
      </c>
    </row>
    <row r="104" spans="2:4" x14ac:dyDescent="0.25">
      <c r="B104" s="28" t="s">
        <v>77</v>
      </c>
      <c r="D104" s="40">
        <v>-65216.58</v>
      </c>
    </row>
    <row r="105" spans="2:4" ht="12.75" customHeight="1" x14ac:dyDescent="0.25">
      <c r="B105" s="28" t="s">
        <v>78</v>
      </c>
      <c r="D105" s="41">
        <v>-61433.64</v>
      </c>
    </row>
    <row r="106" spans="2:4" ht="12.75" customHeight="1" x14ac:dyDescent="0.25">
      <c r="B106" s="28" t="s">
        <v>79</v>
      </c>
      <c r="D106" s="41">
        <v>-63388.3</v>
      </c>
    </row>
    <row r="107" spans="2:4" ht="12.75" customHeight="1" x14ac:dyDescent="0.25">
      <c r="B107" s="28" t="s">
        <v>80</v>
      </c>
      <c r="D107" s="41">
        <v>-62115.09</v>
      </c>
    </row>
    <row r="108" spans="2:4" ht="12.75" customHeight="1" x14ac:dyDescent="0.25">
      <c r="B108" s="28" t="s">
        <v>81</v>
      </c>
      <c r="D108" s="41">
        <v>-62396.71</v>
      </c>
    </row>
    <row r="109" spans="2:4" x14ac:dyDescent="0.25">
      <c r="B109" s="28" t="s">
        <v>82</v>
      </c>
      <c r="D109" s="40">
        <v>-65018.31</v>
      </c>
    </row>
    <row r="110" spans="2:4" x14ac:dyDescent="0.25">
      <c r="B110" s="28" t="s">
        <v>83</v>
      </c>
      <c r="D110" s="40">
        <v>-62469.42</v>
      </c>
    </row>
    <row r="111" spans="2:4" x14ac:dyDescent="0.25">
      <c r="B111" s="28" t="s">
        <v>84</v>
      </c>
      <c r="D111" s="40">
        <v>-64535.57</v>
      </c>
    </row>
    <row r="112" spans="2:4" x14ac:dyDescent="0.25">
      <c r="B112" s="28" t="s">
        <v>85</v>
      </c>
      <c r="D112" s="40">
        <v>-58228.85</v>
      </c>
    </row>
    <row r="113" spans="2:4" x14ac:dyDescent="0.25">
      <c r="B113" s="28" t="s">
        <v>86</v>
      </c>
      <c r="D113" s="40">
        <v>-63487.7</v>
      </c>
    </row>
    <row r="114" spans="2:4" x14ac:dyDescent="0.25">
      <c r="B114" s="28" t="s">
        <v>87</v>
      </c>
      <c r="D114" s="40">
        <v>-66374.2</v>
      </c>
    </row>
    <row r="115" spans="2:4" x14ac:dyDescent="0.25">
      <c r="B115" s="28" t="s">
        <v>88</v>
      </c>
      <c r="D115" s="40">
        <v>-65730.78</v>
      </c>
    </row>
    <row r="116" spans="2:4" x14ac:dyDescent="0.25">
      <c r="B116" s="28" t="s">
        <v>89</v>
      </c>
      <c r="D116" s="40">
        <v>-64497.14</v>
      </c>
    </row>
    <row r="117" spans="2:4" x14ac:dyDescent="0.25">
      <c r="B117" s="28" t="s">
        <v>90</v>
      </c>
      <c r="D117" s="40">
        <v>-67854.080000000002</v>
      </c>
    </row>
    <row r="118" spans="2:4" x14ac:dyDescent="0.25">
      <c r="B118" s="28" t="s">
        <v>91</v>
      </c>
      <c r="D118" s="40">
        <v>-65512.22</v>
      </c>
    </row>
    <row r="119" spans="2:4" x14ac:dyDescent="0.25">
      <c r="B119" s="28" t="s">
        <v>92</v>
      </c>
      <c r="D119" s="40">
        <v>-65402.26</v>
      </c>
    </row>
    <row r="120" spans="2:4" x14ac:dyDescent="0.25">
      <c r="B120" s="28" t="s">
        <v>93</v>
      </c>
      <c r="D120" s="40">
        <v>-62020.35</v>
      </c>
    </row>
    <row r="121" spans="2:4" x14ac:dyDescent="0.25">
      <c r="B121" s="28" t="s">
        <v>94</v>
      </c>
      <c r="D121" s="40">
        <v>-60466.78</v>
      </c>
    </row>
    <row r="122" spans="2:4" ht="13.5" thickBot="1" x14ac:dyDescent="0.3">
      <c r="B122" s="32" t="s">
        <v>95</v>
      </c>
      <c r="C122" s="39"/>
      <c r="D122" s="42">
        <v>-63926.55</v>
      </c>
    </row>
  </sheetData>
  <sheetProtection sheet="1" objects="1" scenarios="1" selectLockedCells="1"/>
  <mergeCells count="12">
    <mergeCell ref="C14:D14"/>
    <mergeCell ref="C15:D15"/>
    <mergeCell ref="C16:D16"/>
    <mergeCell ref="B2:D2"/>
    <mergeCell ref="C4:D4"/>
    <mergeCell ref="C6:D6"/>
    <mergeCell ref="C8:D8"/>
    <mergeCell ref="C13:D13"/>
    <mergeCell ref="C11:D11"/>
    <mergeCell ref="C12:D12"/>
    <mergeCell ref="C10:D10"/>
    <mergeCell ref="C9:D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ErrorMessage="1" error="Please select a state from the drop down list." xr:uid="{2DA88120-A776-403B-8DF0-00EE9E7F41A9}">
          <x14:formula1>
            <xm:f>'MSG Data'!$B$2:$B$53</xm:f>
          </x14:formula1>
          <xm:sqref>B5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71767-677D-4228-8A36-1245CD93FD87}">
  <dimension ref="B1:J121"/>
  <sheetViews>
    <sheetView workbookViewId="0">
      <selection activeCell="B2" sqref="B2:D2"/>
    </sheetView>
  </sheetViews>
  <sheetFormatPr defaultColWidth="9.140625" defaultRowHeight="12.75" x14ac:dyDescent="0.25"/>
  <cols>
    <col min="1" max="1" width="9.140625" style="5"/>
    <col min="2" max="2" width="50" style="3" customWidth="1"/>
    <col min="3" max="4" width="12.7109375" style="4" customWidth="1"/>
    <col min="5" max="16384" width="9.140625" style="5"/>
  </cols>
  <sheetData>
    <row r="1" spans="2:6" ht="13.5" thickBot="1" x14ac:dyDescent="0.3"/>
    <row r="2" spans="2:6" ht="19.5" thickBot="1" x14ac:dyDescent="0.3">
      <c r="B2" s="98" t="s">
        <v>212</v>
      </c>
      <c r="C2" s="99"/>
      <c r="D2" s="100"/>
    </row>
    <row r="3" spans="2:6" ht="19.5" thickBot="1" x14ac:dyDescent="0.3">
      <c r="B3" s="8"/>
    </row>
    <row r="4" spans="2:6" s="6" customFormat="1" ht="31.9" customHeight="1" thickBot="1" x14ac:dyDescent="0.3">
      <c r="B4" s="73" t="str">
        <f>'MSG Model'!B4</f>
        <v>Alabama</v>
      </c>
      <c r="C4" s="123" t="s">
        <v>204</v>
      </c>
      <c r="D4" s="124"/>
      <c r="F4" s="7"/>
    </row>
    <row r="5" spans="2:6" s="6" customFormat="1" ht="15" customHeight="1" thickBot="1" x14ac:dyDescent="0.25">
      <c r="F5" s="7"/>
    </row>
    <row r="6" spans="2:6" s="9" customFormat="1" ht="20.25" customHeight="1" thickBot="1" x14ac:dyDescent="0.4">
      <c r="B6" s="24" t="s">
        <v>303</v>
      </c>
      <c r="C6" s="121">
        <f>VLOOKUP(B4,Est0!A3:K54,9,FALSE)</f>
        <v>0.35182905197143555</v>
      </c>
      <c r="D6" s="122"/>
      <c r="F6" s="12"/>
    </row>
    <row r="7" spans="2:6" s="9" customFormat="1" ht="15" customHeight="1" thickBot="1" x14ac:dyDescent="0.3">
      <c r="C7" s="10"/>
      <c r="D7" s="10"/>
      <c r="F7" s="12"/>
    </row>
    <row r="8" spans="2:6" s="9" customFormat="1" ht="15" customHeight="1" x14ac:dyDescent="0.25">
      <c r="B8" s="36" t="s">
        <v>213</v>
      </c>
      <c r="C8" s="113"/>
      <c r="D8" s="114"/>
      <c r="F8" s="12"/>
    </row>
    <row r="9" spans="2:6" s="9" customFormat="1" ht="15" customHeight="1" x14ac:dyDescent="0.25">
      <c r="B9" s="79" t="s">
        <v>315</v>
      </c>
      <c r="C9" s="119">
        <f>VLOOKUP($B$4,Indicators!K314:M365,2,FALSE)</f>
        <v>0.2535</v>
      </c>
      <c r="D9" s="120"/>
      <c r="F9" s="12"/>
    </row>
    <row r="10" spans="2:6" s="9" customFormat="1" ht="15" customHeight="1" x14ac:dyDescent="0.25">
      <c r="B10" s="79" t="s">
        <v>314</v>
      </c>
      <c r="C10" s="119">
        <f>VLOOKUP($B$4,Indicators!K262:M313,2,FALSE)</f>
        <v>0.2571</v>
      </c>
      <c r="D10" s="120"/>
      <c r="F10" s="12"/>
    </row>
    <row r="11" spans="2:6" s="9" customFormat="1" ht="15" customHeight="1" x14ac:dyDescent="0.25">
      <c r="B11" s="79" t="s">
        <v>279</v>
      </c>
      <c r="C11" s="119">
        <f>VLOOKUP($B$4,Indicators!K210:M261,2,FALSE)</f>
        <v>0.39240000000000003</v>
      </c>
      <c r="D11" s="120"/>
      <c r="F11" s="12"/>
    </row>
    <row r="12" spans="2:6" s="9" customFormat="1" ht="15" customHeight="1" x14ac:dyDescent="0.25">
      <c r="B12" s="79" t="s">
        <v>278</v>
      </c>
      <c r="C12" s="119">
        <f>VLOOKUP($B$4,Indicators!K158:M209,2,FALSE)</f>
        <v>0.42570000000000002</v>
      </c>
      <c r="D12" s="120"/>
      <c r="F12" s="12"/>
    </row>
    <row r="13" spans="2:6" s="9" customFormat="1" ht="15" customHeight="1" x14ac:dyDescent="0.25">
      <c r="B13" s="79" t="s">
        <v>214</v>
      </c>
      <c r="C13" s="119">
        <f>VLOOKUP($B$4,Indicators!K106:M157,2,FALSE)</f>
        <v>0.42630000000000001</v>
      </c>
      <c r="D13" s="120"/>
      <c r="F13" s="12"/>
    </row>
    <row r="14" spans="2:6" s="9" customFormat="1" ht="15" customHeight="1" x14ac:dyDescent="0.25">
      <c r="B14" s="79" t="s">
        <v>215</v>
      </c>
      <c r="C14" s="119">
        <f>VLOOKUP($B$4,Indicators!K54:M105,2,FALSE)</f>
        <v>0.43020000000000003</v>
      </c>
      <c r="D14" s="120"/>
      <c r="F14" s="12"/>
    </row>
    <row r="15" spans="2:6" s="9" customFormat="1" ht="15" customHeight="1" x14ac:dyDescent="0.25">
      <c r="B15" s="81" t="s">
        <v>216</v>
      </c>
      <c r="C15" s="131">
        <f>VLOOKUP($B$4,Indicators!K2:M53,2,FALSE)</f>
        <v>0.4163</v>
      </c>
      <c r="D15" s="132"/>
      <c r="F15" s="12"/>
    </row>
    <row r="16" spans="2:6" s="6" customFormat="1" ht="15" customHeight="1" thickBot="1" x14ac:dyDescent="0.25"/>
    <row r="17" spans="2:10" s="7" customFormat="1" ht="28.9" customHeight="1" x14ac:dyDescent="0.2">
      <c r="B17" s="33" t="s">
        <v>153</v>
      </c>
      <c r="C17" s="34" t="s">
        <v>317</v>
      </c>
      <c r="D17" s="35" t="s">
        <v>154</v>
      </c>
    </row>
    <row r="18" spans="2:10" x14ac:dyDescent="0.25">
      <c r="B18" s="25" t="s">
        <v>319</v>
      </c>
      <c r="C18" s="26">
        <f>VLOOKUP(B4,'Q4 Emp &amp; Cred Data'!$A$2:$AS$53,2,FALSE)</f>
        <v>0.53523030000000005</v>
      </c>
      <c r="D18" s="27">
        <v>0.7401932</v>
      </c>
      <c r="F18" s="75"/>
      <c r="G18" s="75"/>
      <c r="H18" s="76"/>
    </row>
    <row r="19" spans="2:10" x14ac:dyDescent="0.25">
      <c r="B19" s="25" t="s">
        <v>155</v>
      </c>
      <c r="C19" s="26"/>
      <c r="D19" s="27"/>
      <c r="H19" s="76"/>
      <c r="J19" s="76"/>
    </row>
    <row r="20" spans="2:10" x14ac:dyDescent="0.25">
      <c r="B20" s="28" t="s">
        <v>156</v>
      </c>
      <c r="C20" s="26">
        <f>VLOOKUP(B4,'Q4 Emp &amp; Cred Data'!$A$2:$AS$53,3,FALSE)</f>
        <v>0.1137716</v>
      </c>
      <c r="D20" s="27" t="s">
        <v>157</v>
      </c>
    </row>
    <row r="21" spans="2:10" x14ac:dyDescent="0.25">
      <c r="B21" s="28" t="s">
        <v>158</v>
      </c>
      <c r="C21" s="26">
        <f>VLOOKUP(B4,'Q4 Emp &amp; Cred Data'!$A$2:$AS$53,4,FALSE)</f>
        <v>0.2331414</v>
      </c>
      <c r="D21" s="27">
        <v>-0.25403900000000001</v>
      </c>
      <c r="F21" s="75"/>
    </row>
    <row r="22" spans="2:10" x14ac:dyDescent="0.25">
      <c r="B22" s="28" t="s">
        <v>159</v>
      </c>
      <c r="C22" s="26">
        <f>VLOOKUP(B4,'Q4 Emp &amp; Cred Data'!$A$2:$AS$53,5,FALSE)</f>
        <v>0.47002640000000001</v>
      </c>
      <c r="D22" s="27">
        <v>-0.84395249999999999</v>
      </c>
      <c r="F22" s="75"/>
    </row>
    <row r="23" spans="2:10" x14ac:dyDescent="0.25">
      <c r="B23" s="28" t="s">
        <v>160</v>
      </c>
      <c r="C23" s="26">
        <f>VLOOKUP(B4,'Q4 Emp &amp; Cred Data'!$A$2:$AS$53,6,FALSE)</f>
        <v>0.18306059999999999</v>
      </c>
      <c r="D23" s="27">
        <v>-1.183541</v>
      </c>
      <c r="F23" s="75"/>
    </row>
    <row r="24" spans="2:10" x14ac:dyDescent="0.25">
      <c r="B24" s="25" t="s">
        <v>161</v>
      </c>
      <c r="C24" s="26"/>
      <c r="D24" s="27"/>
      <c r="F24" s="75"/>
    </row>
    <row r="25" spans="2:10" x14ac:dyDescent="0.25">
      <c r="B25" s="29" t="s">
        <v>320</v>
      </c>
      <c r="C25" s="26">
        <f>VLOOKUP(B4,'Q4 Emp &amp; Cred Data'!$A$2:$AS$53,7,FALSE)</f>
        <v>0.4147885</v>
      </c>
      <c r="D25" s="27" t="s">
        <v>157</v>
      </c>
      <c r="F25" s="75"/>
    </row>
    <row r="26" spans="2:10" x14ac:dyDescent="0.25">
      <c r="B26" s="29" t="s">
        <v>321</v>
      </c>
      <c r="C26" s="26">
        <f>VLOOKUP(B4,'Q4 Emp &amp; Cred Data'!$A$2:$AS$53,8,FALSE)</f>
        <v>0.15393660000000001</v>
      </c>
      <c r="D26" s="27">
        <v>-9.5992499999999994E-2</v>
      </c>
      <c r="F26" s="75"/>
    </row>
    <row r="27" spans="2:10" x14ac:dyDescent="0.25">
      <c r="B27" s="29" t="s">
        <v>162</v>
      </c>
      <c r="C27" s="26">
        <f>VLOOKUP(B4,'Q4 Emp &amp; Cred Data'!$A$2:$AS$53,9,FALSE)</f>
        <v>2.7295099999999999E-2</v>
      </c>
      <c r="D27" s="27">
        <v>-0.30840780000000001</v>
      </c>
      <c r="F27" s="75"/>
    </row>
    <row r="28" spans="2:10" x14ac:dyDescent="0.25">
      <c r="B28" s="29" t="s">
        <v>163</v>
      </c>
      <c r="C28" s="26">
        <f>VLOOKUP(B4,'Q4 Emp &amp; Cred Data'!$A$2:$AS$53,10,FALSE)</f>
        <v>0.37426920000000002</v>
      </c>
      <c r="D28" s="27">
        <v>0.24898319999999999</v>
      </c>
      <c r="F28" s="75"/>
    </row>
    <row r="29" spans="2:10" x14ac:dyDescent="0.25">
      <c r="B29" s="29" t="s">
        <v>164</v>
      </c>
      <c r="C29" s="26">
        <f>VLOOKUP(B4,'Q4 Emp &amp; Cred Data'!$A$2:$AS$53,11,FALSE)</f>
        <v>2.9710500000000001E-2</v>
      </c>
      <c r="D29" s="27">
        <v>-0.31908409999999998</v>
      </c>
      <c r="F29" s="75"/>
    </row>
    <row r="30" spans="2:10" x14ac:dyDescent="0.25">
      <c r="B30" s="25" t="s">
        <v>165</v>
      </c>
      <c r="C30" s="26"/>
      <c r="D30" s="27"/>
      <c r="F30" s="75"/>
    </row>
    <row r="31" spans="2:10" x14ac:dyDescent="0.25">
      <c r="B31" s="28" t="s">
        <v>166</v>
      </c>
      <c r="C31" s="26">
        <f>VLOOKUP(B4,'Q4 Emp &amp; Cred Data'!$A$2:$AS$53,12,FALSE)</f>
        <v>2.8971E-2</v>
      </c>
      <c r="D31" s="27">
        <v>5.7644599999999997E-2</v>
      </c>
      <c r="F31" s="75"/>
    </row>
    <row r="32" spans="2:10" x14ac:dyDescent="0.25">
      <c r="B32" s="28" t="s">
        <v>167</v>
      </c>
      <c r="C32" s="26">
        <f>VLOOKUP(B4,'Q4 Emp &amp; Cred Data'!$A$2:$AS$53,13,FALSE)</f>
        <v>0.57734110000000005</v>
      </c>
      <c r="D32" s="27" t="s">
        <v>157</v>
      </c>
      <c r="F32" s="75"/>
    </row>
    <row r="33" spans="2:6" x14ac:dyDescent="0.25">
      <c r="B33" s="28" t="s">
        <v>168</v>
      </c>
      <c r="C33" s="26">
        <f>VLOOKUP(B4,'Q4 Emp &amp; Cred Data'!$A$2:$AS$53,14,FALSE)</f>
        <v>0.26683440000000003</v>
      </c>
      <c r="D33" s="27">
        <v>-0.13354379999999999</v>
      </c>
      <c r="F33" s="75"/>
    </row>
    <row r="34" spans="2:6" ht="25.5" x14ac:dyDescent="0.25">
      <c r="B34" s="28" t="s">
        <v>169</v>
      </c>
      <c r="C34" s="26">
        <f>VLOOKUP(B4,'Q4 Emp &amp; Cred Data'!$A$2:$AS$53,15,FALSE)</f>
        <v>0.1176777</v>
      </c>
      <c r="D34" s="27">
        <v>-6.0329899999999999E-2</v>
      </c>
      <c r="F34" s="75"/>
    </row>
    <row r="35" spans="2:6" x14ac:dyDescent="0.25">
      <c r="B35" s="25" t="s">
        <v>170</v>
      </c>
      <c r="C35" s="26"/>
      <c r="D35" s="27"/>
      <c r="F35" s="75"/>
    </row>
    <row r="36" spans="2:6" x14ac:dyDescent="0.25">
      <c r="B36" s="28" t="s">
        <v>171</v>
      </c>
      <c r="C36" s="26">
        <f>VLOOKUP(B4,'Q4 Emp &amp; Cred Data'!$A$2:$AS$53,16,FALSE)</f>
        <v>0.33980850000000001</v>
      </c>
      <c r="D36" s="27" t="s">
        <v>157</v>
      </c>
      <c r="F36" s="75"/>
    </row>
    <row r="37" spans="2:6" x14ac:dyDescent="0.25">
      <c r="B37" s="28" t="s">
        <v>172</v>
      </c>
      <c r="C37" s="26">
        <f>VLOOKUP(B4,'Q4 Emp &amp; Cred Data'!$A$2:$AS$53,17,FALSE)</f>
        <v>0.4785295</v>
      </c>
      <c r="D37" s="27">
        <v>-0.1077337</v>
      </c>
      <c r="F37" s="75"/>
    </row>
    <row r="38" spans="2:6" x14ac:dyDescent="0.25">
      <c r="B38" s="28" t="s">
        <v>173</v>
      </c>
      <c r="C38" s="26">
        <f>VLOOKUP(B4,'Q4 Emp &amp; Cred Data'!$A$2:$AS$53,18,FALSE)</f>
        <v>2.9013500000000001E-2</v>
      </c>
      <c r="D38" s="27">
        <v>0.16408130000000001</v>
      </c>
      <c r="F38" s="75"/>
    </row>
    <row r="39" spans="2:6" x14ac:dyDescent="0.25">
      <c r="B39" s="28" t="s">
        <v>174</v>
      </c>
      <c r="C39" s="26">
        <f>VLOOKUP(B4,'Q4 Emp &amp; Cred Data'!$A$2:$AS$53,19,FALSE)</f>
        <v>7.87799E-2</v>
      </c>
      <c r="D39" s="27">
        <v>0.20901829999999999</v>
      </c>
      <c r="F39" s="75"/>
    </row>
    <row r="40" spans="2:6" x14ac:dyDescent="0.25">
      <c r="B40" s="28" t="s">
        <v>175</v>
      </c>
      <c r="C40" s="26">
        <f>VLOOKUP(B4,'Q4 Emp &amp; Cred Data'!$A$2:$AS$53,20,FALSE)</f>
        <v>4.4384100000000003E-2</v>
      </c>
      <c r="D40" s="27">
        <v>-0.40694200000000003</v>
      </c>
      <c r="F40" s="75"/>
    </row>
    <row r="41" spans="2:6" x14ac:dyDescent="0.25">
      <c r="B41" s="28" t="s">
        <v>176</v>
      </c>
      <c r="C41" s="26">
        <f>VLOOKUP(B4,'Q4 Emp &amp; Cred Data'!$A$2:$AS$53,21,FALSE)</f>
        <v>2.94845E-2</v>
      </c>
      <c r="D41" s="27">
        <v>3.6328800000000001E-2</v>
      </c>
      <c r="F41" s="75"/>
    </row>
    <row r="42" spans="2:6" x14ac:dyDescent="0.25">
      <c r="B42" s="25" t="s">
        <v>177</v>
      </c>
      <c r="C42" s="26"/>
      <c r="D42" s="27"/>
      <c r="F42" s="75"/>
    </row>
    <row r="43" spans="2:6" ht="25.5" x14ac:dyDescent="0.25">
      <c r="B43" s="28" t="s">
        <v>178</v>
      </c>
      <c r="C43" s="26">
        <f>VLOOKUP(B4,'Q4 Emp &amp; Cred Data'!$A$2:$AS$53,22,FALSE)</f>
        <v>0.47182580000000002</v>
      </c>
      <c r="D43" s="27" t="s">
        <v>157</v>
      </c>
      <c r="F43" s="75"/>
    </row>
    <row r="44" spans="2:6" x14ac:dyDescent="0.25">
      <c r="B44" s="28" t="s">
        <v>179</v>
      </c>
      <c r="C44" s="26">
        <f>VLOOKUP(B4,'Q4 Emp &amp; Cred Data'!$A$2:$AS$53,23,FALSE)</f>
        <v>0.40959139999999999</v>
      </c>
      <c r="D44" s="27">
        <v>-0.20576140000000001</v>
      </c>
      <c r="F44" s="75"/>
    </row>
    <row r="45" spans="2:6" x14ac:dyDescent="0.25">
      <c r="B45" s="28" t="s">
        <v>180</v>
      </c>
      <c r="C45" s="26">
        <f>VLOOKUP(B4,'Q4 Emp &amp; Cred Data'!$A$2:$AS$53,24,FALSE)</f>
        <v>0.1185828</v>
      </c>
      <c r="D45" s="27">
        <v>-4.7810999999999999E-2</v>
      </c>
      <c r="F45" s="75"/>
    </row>
    <row r="46" spans="2:6" x14ac:dyDescent="0.25">
      <c r="B46" s="25" t="s">
        <v>181</v>
      </c>
      <c r="C46" s="26"/>
      <c r="D46" s="27"/>
      <c r="F46" s="75"/>
    </row>
    <row r="47" spans="2:6" x14ac:dyDescent="0.25">
      <c r="B47" s="28" t="s">
        <v>182</v>
      </c>
      <c r="C47" s="26">
        <f>VLOOKUP(B4,'Q4 Emp &amp; Cred Data'!$A$2:$AS$53,25,FALSE)</f>
        <v>9.4793600000000006E-2</v>
      </c>
      <c r="D47" s="27">
        <v>-5.1845200000000001E-2</v>
      </c>
      <c r="F47" s="75"/>
    </row>
    <row r="48" spans="2:6" x14ac:dyDescent="0.25">
      <c r="B48" s="28" t="s">
        <v>183</v>
      </c>
      <c r="C48" s="26">
        <f>VLOOKUP(B4,'Q4 Emp &amp; Cred Data'!$A$2:$AS$53,26,FALSE)</f>
        <v>8.14777E-2</v>
      </c>
      <c r="D48" s="27">
        <v>8.0502699999999996E-2</v>
      </c>
      <c r="F48" s="75"/>
    </row>
    <row r="49" spans="2:10" x14ac:dyDescent="0.25">
      <c r="B49" s="28" t="s">
        <v>184</v>
      </c>
      <c r="C49" s="26">
        <f>VLOOKUP(B4,'Q4 Emp &amp; Cred Data'!$A$2:$AS$53,27,FALSE)</f>
        <v>1.8272199999999999E-2</v>
      </c>
      <c r="D49" s="27">
        <v>0.18505530000000001</v>
      </c>
      <c r="F49" s="75"/>
    </row>
    <row r="50" spans="2:10" x14ac:dyDescent="0.25">
      <c r="B50" s="28" t="s">
        <v>185</v>
      </c>
      <c r="C50" s="26">
        <f>VLOOKUP(B4,'Q4 Emp &amp; Cred Data'!$A$2:$AS$53,28,FALSE)</f>
        <v>5.9048799999999999E-2</v>
      </c>
      <c r="D50" s="27">
        <v>-7.1524099999999993E-2</v>
      </c>
      <c r="F50" s="75"/>
    </row>
    <row r="51" spans="2:10" x14ac:dyDescent="0.25">
      <c r="B51" s="28" t="s">
        <v>186</v>
      </c>
      <c r="C51" s="26">
        <f>VLOOKUP(B4,'Q4 Emp &amp; Cred Data'!$A$2:$AS$53,29,FALSE)</f>
        <v>9.4421000000000001E-3</v>
      </c>
      <c r="D51" s="27">
        <v>-2.3359559999999999</v>
      </c>
      <c r="F51" s="75"/>
    </row>
    <row r="52" spans="2:10" x14ac:dyDescent="0.25">
      <c r="B52" s="28" t="s">
        <v>187</v>
      </c>
      <c r="C52" s="26">
        <f>VLOOKUP(B4,'Q4 Emp &amp; Cred Data'!$A$2:$AS$53,30,FALSE)</f>
        <v>0.14920259999999999</v>
      </c>
      <c r="D52" s="27">
        <v>-0.13310559999999999</v>
      </c>
      <c r="F52" s="75"/>
    </row>
    <row r="53" spans="2:10" x14ac:dyDescent="0.25">
      <c r="B53" s="28" t="s">
        <v>188</v>
      </c>
      <c r="C53" s="26">
        <f>VLOOKUP(B4,'Q4 Emp &amp; Cred Data'!$A$2:$AS$53,31,FALSE)</f>
        <v>1.7535100000000001E-2</v>
      </c>
      <c r="D53" s="27">
        <v>0.5356976</v>
      </c>
      <c r="F53" s="75"/>
    </row>
    <row r="54" spans="2:10" x14ac:dyDescent="0.25">
      <c r="B54" s="28" t="s">
        <v>189</v>
      </c>
      <c r="C54" s="26">
        <f>VLOOKUP(B4,'Q4 Emp &amp; Cred Data'!$A$2:$AS$53,32,FALSE)</f>
        <v>1.9013700000000001E-2</v>
      </c>
      <c r="D54" s="27">
        <v>8.36176E-2</v>
      </c>
      <c r="F54" s="75"/>
    </row>
    <row r="55" spans="2:10" x14ac:dyDescent="0.25">
      <c r="B55" s="28" t="s">
        <v>190</v>
      </c>
      <c r="C55" s="26">
        <f>VLOOKUP(B4,'Q4 Emp &amp; Cred Data'!$A$2:$AS$53,33,FALSE)</f>
        <v>0.33525319999999997</v>
      </c>
      <c r="D55" s="27">
        <v>-2.9367500000000001E-2</v>
      </c>
      <c r="F55" s="75"/>
    </row>
    <row r="56" spans="2:10" x14ac:dyDescent="0.25">
      <c r="B56" s="25" t="s">
        <v>191</v>
      </c>
      <c r="C56" s="26"/>
      <c r="D56" s="27"/>
      <c r="F56" s="75"/>
    </row>
    <row r="57" spans="2:10" x14ac:dyDescent="0.25">
      <c r="B57" s="28" t="s">
        <v>192</v>
      </c>
      <c r="C57" s="30">
        <f>VLOOKUP(B4,'Q4 Emp &amp; Cred Data'!$A$2:$AS$53,34,FALSE)</f>
        <v>2.775E-2</v>
      </c>
      <c r="D57" s="27">
        <v>-2.0902189999999998</v>
      </c>
      <c r="F57" s="75"/>
    </row>
    <row r="58" spans="2:10" x14ac:dyDescent="0.25">
      <c r="B58" s="28" t="s">
        <v>193</v>
      </c>
      <c r="C58" s="26">
        <f>VLOOKUP(B4,'Q4 Emp &amp; Cred Data'!$A$2:$AS$53,35,FALSE)</f>
        <v>0.1286976</v>
      </c>
      <c r="D58" s="27">
        <v>10.484170000000001</v>
      </c>
      <c r="F58" s="75"/>
    </row>
    <row r="59" spans="2:10" x14ac:dyDescent="0.25">
      <c r="B59" s="28" t="s">
        <v>194</v>
      </c>
      <c r="C59" s="26">
        <f>VLOOKUP(B4,'Q4 Emp &amp; Cred Data'!$A$2:$AS$53,36,FALSE)</f>
        <v>4.9794400000000003E-2</v>
      </c>
      <c r="D59" s="27">
        <v>11.458019999999999</v>
      </c>
      <c r="F59" s="75"/>
    </row>
    <row r="60" spans="2:10" x14ac:dyDescent="0.25">
      <c r="B60" s="28" t="s">
        <v>322</v>
      </c>
      <c r="C60" s="26">
        <f>VLOOKUP(B4,'Q4 Emp &amp; Cred Data'!$A$2:$AS$53,37,FALSE)</f>
        <v>0.2228347</v>
      </c>
      <c r="D60" s="27">
        <v>10.20326</v>
      </c>
      <c r="F60" s="75"/>
    </row>
    <row r="61" spans="2:10" x14ac:dyDescent="0.25">
      <c r="B61" s="28" t="s">
        <v>195</v>
      </c>
      <c r="C61" s="26">
        <f>VLOOKUP(B4,'Q4 Emp &amp; Cred Data'!$A$2:$AS$53,38,FALSE)</f>
        <v>4.9374700000000001E-2</v>
      </c>
      <c r="D61" s="27">
        <v>7.1890099999999997</v>
      </c>
      <c r="F61" s="75"/>
    </row>
    <row r="62" spans="2:10" x14ac:dyDescent="0.25">
      <c r="B62" s="28" t="s">
        <v>196</v>
      </c>
      <c r="C62" s="26">
        <f>VLOOKUP(B4,'Q4 Emp &amp; Cred Data'!$A$2:$AS$53,39,FALSE)</f>
        <v>1.1398500000000001E-2</v>
      </c>
      <c r="D62" s="27">
        <v>5.9584599999999996</v>
      </c>
      <c r="F62" s="75"/>
      <c r="J62" s="76"/>
    </row>
    <row r="63" spans="2:10" x14ac:dyDescent="0.25">
      <c r="B63" s="28" t="s">
        <v>197</v>
      </c>
      <c r="C63" s="26">
        <f>VLOOKUP(B4,'Q4 Emp &amp; Cred Data'!$A$2:$AS$53,40,FALSE)</f>
        <v>0.1020808</v>
      </c>
      <c r="D63" s="27">
        <v>9.3720400000000001</v>
      </c>
      <c r="F63" s="75"/>
    </row>
    <row r="64" spans="2:10" x14ac:dyDescent="0.25">
      <c r="B64" s="28" t="s">
        <v>198</v>
      </c>
      <c r="C64" s="26">
        <f>VLOOKUP(B4,'Q4 Emp &amp; Cred Data'!$A$2:$AS$53,41,FALSE)</f>
        <v>0.1353993</v>
      </c>
      <c r="D64" s="27">
        <v>9.9320799999999991</v>
      </c>
      <c r="F64" s="75"/>
    </row>
    <row r="65" spans="2:8" x14ac:dyDescent="0.25">
      <c r="B65" s="28" t="s">
        <v>199</v>
      </c>
      <c r="C65" s="26">
        <f>VLOOKUP(B4,'Q4 Emp &amp; Cred Data'!$A$2:$AS$53,42,FALSE)</f>
        <v>8.3563999999999999E-3</v>
      </c>
      <c r="D65" s="27">
        <v>7.2624519999999997</v>
      </c>
      <c r="F65" s="75"/>
    </row>
    <row r="66" spans="2:8" x14ac:dyDescent="0.25">
      <c r="B66" s="28" t="s">
        <v>323</v>
      </c>
      <c r="C66" s="26">
        <f>VLOOKUP(B4,'Q4 Emp &amp; Cred Data'!$A$2:$AS$53,43,FALSE)</f>
        <v>2.3984800000000001E-2</v>
      </c>
      <c r="D66" s="27" t="s">
        <v>157</v>
      </c>
      <c r="F66" s="75"/>
    </row>
    <row r="67" spans="2:8" x14ac:dyDescent="0.25">
      <c r="B67" s="28" t="s">
        <v>200</v>
      </c>
      <c r="C67" s="26">
        <f>VLOOKUP(B4,'Q4 Emp &amp; Cred Data'!$A$2:$AS$53,44,FALSE)</f>
        <v>6.1437699999999998E-2</v>
      </c>
      <c r="D67" s="27">
        <v>8.4451940000000008</v>
      </c>
      <c r="F67" s="75"/>
    </row>
    <row r="68" spans="2:8" x14ac:dyDescent="0.25">
      <c r="B68" s="28" t="s">
        <v>201</v>
      </c>
      <c r="C68" s="26">
        <f>VLOOKUP(B4,'Q4 Emp &amp; Cred Data'!$A$2:$AS$53,45,FALSE)</f>
        <v>0.20664089999999999</v>
      </c>
      <c r="D68" s="27">
        <v>10.2296</v>
      </c>
      <c r="F68" s="75"/>
    </row>
    <row r="69" spans="2:8" x14ac:dyDescent="0.25">
      <c r="B69" s="25" t="s">
        <v>202</v>
      </c>
      <c r="D69" s="27"/>
      <c r="H69" s="76"/>
    </row>
    <row r="70" spans="2:8" x14ac:dyDescent="0.25">
      <c r="B70" s="28" t="s">
        <v>44</v>
      </c>
      <c r="D70" s="27">
        <v>-8.7672279999999994</v>
      </c>
    </row>
    <row r="71" spans="2:8" x14ac:dyDescent="0.25">
      <c r="B71" s="28" t="s">
        <v>45</v>
      </c>
      <c r="D71" s="27">
        <v>-8.2248110000000008</v>
      </c>
    </row>
    <row r="72" spans="2:8" x14ac:dyDescent="0.25">
      <c r="B72" s="28" t="s">
        <v>46</v>
      </c>
      <c r="D72" s="27">
        <v>-8.444096</v>
      </c>
    </row>
    <row r="73" spans="2:8" x14ac:dyDescent="0.25">
      <c r="B73" s="28" t="s">
        <v>47</v>
      </c>
      <c r="D73" s="27">
        <v>-8.7265289999999993</v>
      </c>
    </row>
    <row r="74" spans="2:8" x14ac:dyDescent="0.25">
      <c r="B74" s="28" t="s">
        <v>48</v>
      </c>
      <c r="D74" s="27">
        <v>-8.3759859999999993</v>
      </c>
    </row>
    <row r="75" spans="2:8" x14ac:dyDescent="0.25">
      <c r="B75" s="28" t="s">
        <v>49</v>
      </c>
      <c r="D75" s="27">
        <v>-8.5622710000000009</v>
      </c>
    </row>
    <row r="76" spans="2:8" x14ac:dyDescent="0.25">
      <c r="B76" s="28" t="s">
        <v>50</v>
      </c>
      <c r="D76" s="27">
        <v>-8.5392799999999998</v>
      </c>
    </row>
    <row r="77" spans="2:8" x14ac:dyDescent="0.25">
      <c r="B77" s="28" t="s">
        <v>51</v>
      </c>
      <c r="D77" s="27">
        <v>-8.4741560000000007</v>
      </c>
    </row>
    <row r="78" spans="2:8" x14ac:dyDescent="0.25">
      <c r="B78" s="28" t="s">
        <v>52</v>
      </c>
      <c r="D78" s="27">
        <v>-7.7680189999999998</v>
      </c>
    </row>
    <row r="79" spans="2:8" x14ac:dyDescent="0.25">
      <c r="B79" s="28" t="s">
        <v>53</v>
      </c>
      <c r="D79" s="27">
        <v>-8.6419619999999995</v>
      </c>
    </row>
    <row r="80" spans="2:8" x14ac:dyDescent="0.25">
      <c r="B80" s="28" t="s">
        <v>54</v>
      </c>
      <c r="D80" s="27">
        <v>-8.7231660000000009</v>
      </c>
    </row>
    <row r="81" spans="2:4" x14ac:dyDescent="0.25">
      <c r="B81" s="28" t="s">
        <v>55</v>
      </c>
      <c r="D81" s="27">
        <v>-8.4828430000000008</v>
      </c>
    </row>
    <row r="82" spans="2:4" x14ac:dyDescent="0.25">
      <c r="B82" s="28" t="s">
        <v>56</v>
      </c>
      <c r="D82" s="27">
        <v>-8.6284880000000008</v>
      </c>
    </row>
    <row r="83" spans="2:4" x14ac:dyDescent="0.25">
      <c r="B83" s="28" t="s">
        <v>57</v>
      </c>
      <c r="D83" s="27">
        <v>-8.5292349999999999</v>
      </c>
    </row>
    <row r="84" spans="2:4" x14ac:dyDescent="0.25">
      <c r="B84" s="28" t="s">
        <v>58</v>
      </c>
      <c r="D84" s="27">
        <v>-8.3261020000000006</v>
      </c>
    </row>
    <row r="85" spans="2:4" x14ac:dyDescent="0.25">
      <c r="B85" s="28" t="s">
        <v>59</v>
      </c>
      <c r="D85" s="27">
        <v>-8.4733800000000006</v>
      </c>
    </row>
    <row r="86" spans="2:4" x14ac:dyDescent="0.25">
      <c r="B86" s="28" t="s">
        <v>60</v>
      </c>
      <c r="D86" s="27">
        <v>-8.5578690000000002</v>
      </c>
    </row>
    <row r="87" spans="2:4" x14ac:dyDescent="0.25">
      <c r="B87" s="28" t="s">
        <v>61</v>
      </c>
      <c r="D87" s="27">
        <v>-8.5260689999999997</v>
      </c>
    </row>
    <row r="88" spans="2:4" x14ac:dyDescent="0.25">
      <c r="B88" s="28" t="s">
        <v>62</v>
      </c>
      <c r="D88" s="27">
        <v>-8.8769939999999998</v>
      </c>
    </row>
    <row r="89" spans="2:4" x14ac:dyDescent="0.25">
      <c r="B89" s="28" t="s">
        <v>63</v>
      </c>
      <c r="D89" s="27">
        <v>-8.6885510000000004</v>
      </c>
    </row>
    <row r="90" spans="2:4" x14ac:dyDescent="0.25">
      <c r="B90" s="28" t="s">
        <v>64</v>
      </c>
      <c r="D90" s="27">
        <v>-8.5401600000000002</v>
      </c>
    </row>
    <row r="91" spans="2:4" x14ac:dyDescent="0.25">
      <c r="B91" s="28" t="s">
        <v>65</v>
      </c>
      <c r="D91" s="27">
        <v>-8.4258319999999998</v>
      </c>
    </row>
    <row r="92" spans="2:4" x14ac:dyDescent="0.25">
      <c r="B92" s="28" t="s">
        <v>66</v>
      </c>
      <c r="D92" s="27">
        <v>-8.4922070000000005</v>
      </c>
    </row>
    <row r="93" spans="2:4" x14ac:dyDescent="0.25">
      <c r="B93" s="28" t="s">
        <v>67</v>
      </c>
      <c r="D93" s="27">
        <v>-8.5241769999999999</v>
      </c>
    </row>
    <row r="94" spans="2:4" x14ac:dyDescent="0.25">
      <c r="B94" s="28" t="s">
        <v>68</v>
      </c>
      <c r="D94" s="27">
        <v>-8.8380220000000005</v>
      </c>
    </row>
    <row r="95" spans="2:4" x14ac:dyDescent="0.25">
      <c r="B95" s="28" t="s">
        <v>69</v>
      </c>
      <c r="D95" s="27">
        <v>-8.568308</v>
      </c>
    </row>
    <row r="96" spans="2:4" x14ac:dyDescent="0.25">
      <c r="B96" s="28" t="s">
        <v>70</v>
      </c>
      <c r="D96" s="27">
        <v>-8.4081489999999999</v>
      </c>
    </row>
    <row r="97" spans="2:4" x14ac:dyDescent="0.25">
      <c r="B97" s="28" t="s">
        <v>71</v>
      </c>
      <c r="D97" s="27">
        <v>-8.3658300000000008</v>
      </c>
    </row>
    <row r="98" spans="2:4" x14ac:dyDescent="0.25">
      <c r="B98" s="28" t="s">
        <v>72</v>
      </c>
      <c r="D98" s="27">
        <v>-8.3708790000000004</v>
      </c>
    </row>
    <row r="99" spans="2:4" x14ac:dyDescent="0.25">
      <c r="B99" s="28" t="s">
        <v>73</v>
      </c>
      <c r="D99" s="27">
        <v>-8.7110369999999993</v>
      </c>
    </row>
    <row r="100" spans="2:4" x14ac:dyDescent="0.25">
      <c r="B100" s="28" t="s">
        <v>74</v>
      </c>
      <c r="D100" s="27">
        <v>-8.461214</v>
      </c>
    </row>
    <row r="101" spans="2:4" x14ac:dyDescent="0.25">
      <c r="B101" s="28" t="s">
        <v>75</v>
      </c>
      <c r="D101" s="27">
        <v>-8.5524470000000008</v>
      </c>
    </row>
    <row r="102" spans="2:4" x14ac:dyDescent="0.25">
      <c r="B102" s="28" t="s">
        <v>76</v>
      </c>
      <c r="D102" s="27">
        <v>-8.4369800000000001</v>
      </c>
    </row>
    <row r="103" spans="2:4" x14ac:dyDescent="0.25">
      <c r="B103" s="28" t="s">
        <v>77</v>
      </c>
      <c r="D103" s="27">
        <v>-8.6994830000000007</v>
      </c>
    </row>
    <row r="104" spans="2:4" ht="12.75" customHeight="1" x14ac:dyDescent="0.25">
      <c r="B104" s="28" t="s">
        <v>78</v>
      </c>
      <c r="D104" s="37">
        <v>-8.3706289999999992</v>
      </c>
    </row>
    <row r="105" spans="2:4" ht="12.75" customHeight="1" x14ac:dyDescent="0.25">
      <c r="B105" s="28" t="s">
        <v>79</v>
      </c>
      <c r="D105" s="37">
        <v>-8.6291480000000007</v>
      </c>
    </row>
    <row r="106" spans="2:4" ht="12.75" customHeight="1" x14ac:dyDescent="0.25">
      <c r="B106" s="28" t="s">
        <v>80</v>
      </c>
      <c r="D106" s="37">
        <v>-8.6315950000000008</v>
      </c>
    </row>
    <row r="107" spans="2:4" ht="12.75" customHeight="1" x14ac:dyDescent="0.25">
      <c r="B107" s="28" t="s">
        <v>81</v>
      </c>
      <c r="D107" s="37">
        <v>-8.5277170000000009</v>
      </c>
    </row>
    <row r="108" spans="2:4" x14ac:dyDescent="0.25">
      <c r="B108" s="28" t="s">
        <v>82</v>
      </c>
      <c r="D108" s="27">
        <v>-8.3950859999999992</v>
      </c>
    </row>
    <row r="109" spans="2:4" x14ac:dyDescent="0.25">
      <c r="B109" s="28" t="s">
        <v>83</v>
      </c>
      <c r="D109" s="27">
        <v>-8.4088410000000007</v>
      </c>
    </row>
    <row r="110" spans="2:4" x14ac:dyDescent="0.25">
      <c r="B110" s="28" t="s">
        <v>84</v>
      </c>
      <c r="D110" s="27">
        <v>-8.8989519999999995</v>
      </c>
    </row>
    <row r="111" spans="2:4" x14ac:dyDescent="0.25">
      <c r="B111" s="28" t="s">
        <v>85</v>
      </c>
      <c r="D111" s="27">
        <v>-8.3470270000000006</v>
      </c>
    </row>
    <row r="112" spans="2:4" x14ac:dyDescent="0.25">
      <c r="B112" s="28" t="s">
        <v>86</v>
      </c>
      <c r="D112" s="27">
        <v>-8.653162</v>
      </c>
    </row>
    <row r="113" spans="2:4" x14ac:dyDescent="0.25">
      <c r="B113" s="28" t="s">
        <v>87</v>
      </c>
      <c r="D113" s="27">
        <v>-8.5905439999999995</v>
      </c>
    </row>
    <row r="114" spans="2:4" x14ac:dyDescent="0.25">
      <c r="B114" s="28" t="s">
        <v>88</v>
      </c>
      <c r="D114" s="27">
        <v>-8.7451819999999998</v>
      </c>
    </row>
    <row r="115" spans="2:4" x14ac:dyDescent="0.25">
      <c r="B115" s="28" t="s">
        <v>89</v>
      </c>
      <c r="D115" s="27">
        <v>-8.8879619999999999</v>
      </c>
    </row>
    <row r="116" spans="2:4" x14ac:dyDescent="0.25">
      <c r="B116" s="28" t="s">
        <v>90</v>
      </c>
      <c r="D116" s="27">
        <v>-8.6533660000000001</v>
      </c>
    </row>
    <row r="117" spans="2:4" x14ac:dyDescent="0.25">
      <c r="B117" s="28" t="s">
        <v>91</v>
      </c>
      <c r="D117" s="27">
        <v>-8.3580030000000001</v>
      </c>
    </row>
    <row r="118" spans="2:4" x14ac:dyDescent="0.25">
      <c r="B118" s="28" t="s">
        <v>92</v>
      </c>
      <c r="D118" s="27">
        <v>-8.5271589999999993</v>
      </c>
    </row>
    <row r="119" spans="2:4" x14ac:dyDescent="0.25">
      <c r="B119" s="28" t="s">
        <v>93</v>
      </c>
      <c r="D119" s="27">
        <v>-8.5794560000000004</v>
      </c>
    </row>
    <row r="120" spans="2:4" x14ac:dyDescent="0.25">
      <c r="B120" s="28" t="s">
        <v>94</v>
      </c>
      <c r="D120" s="27">
        <v>-8.3566690000000001</v>
      </c>
    </row>
    <row r="121" spans="2:4" ht="13.5" thickBot="1" x14ac:dyDescent="0.3">
      <c r="B121" s="32" t="s">
        <v>95</v>
      </c>
      <c r="C121" s="39"/>
      <c r="D121" s="38">
        <v>-8.6396610000000003</v>
      </c>
    </row>
  </sheetData>
  <sheetProtection sheet="1" objects="1" scenarios="1" selectLockedCells="1"/>
  <mergeCells count="11">
    <mergeCell ref="C15:D15"/>
    <mergeCell ref="B2:D2"/>
    <mergeCell ref="C4:D4"/>
    <mergeCell ref="C6:D6"/>
    <mergeCell ref="C8:D8"/>
    <mergeCell ref="C13:D13"/>
    <mergeCell ref="C14:D14"/>
    <mergeCell ref="C11:D11"/>
    <mergeCell ref="C12:D12"/>
    <mergeCell ref="C10:D10"/>
    <mergeCell ref="C9:D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ErrorMessage="1" error="Please select a state from the drop down list." xr:uid="{E5BA7C07-129B-4616-A634-9533E067F704}">
          <x14:formula1>
            <xm:f>'MSG Data'!$B$2:$B$53</xm:f>
          </x14:formula1>
          <xm:sqref>B5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37DDA-4494-4B3D-93F8-4774CA8B41C8}">
  <dimension ref="B1:H121"/>
  <sheetViews>
    <sheetView workbookViewId="0">
      <selection activeCell="B2" sqref="B2:D2"/>
    </sheetView>
  </sheetViews>
  <sheetFormatPr defaultColWidth="9.140625" defaultRowHeight="12.75" x14ac:dyDescent="0.25"/>
  <cols>
    <col min="1" max="1" width="9.140625" style="5"/>
    <col min="2" max="2" width="50" style="3" customWidth="1"/>
    <col min="3" max="4" width="12.7109375" style="4" customWidth="1"/>
    <col min="5" max="16384" width="9.140625" style="5"/>
  </cols>
  <sheetData>
    <row r="1" spans="2:6" ht="13.5" thickBot="1" x14ac:dyDescent="0.3"/>
    <row r="2" spans="2:6" ht="19.5" thickBot="1" x14ac:dyDescent="0.3">
      <c r="B2" s="98" t="s">
        <v>217</v>
      </c>
      <c r="C2" s="99"/>
      <c r="D2" s="100"/>
    </row>
    <row r="3" spans="2:6" ht="19.5" thickBot="1" x14ac:dyDescent="0.3">
      <c r="B3" s="8"/>
    </row>
    <row r="4" spans="2:6" s="6" customFormat="1" ht="31.9" customHeight="1" thickBot="1" x14ac:dyDescent="0.3">
      <c r="B4" s="73" t="str">
        <f>'MSG Model'!B4</f>
        <v>Alabama</v>
      </c>
      <c r="C4" s="123" t="s">
        <v>204</v>
      </c>
      <c r="D4" s="124"/>
      <c r="F4" s="7"/>
    </row>
    <row r="5" spans="2:6" s="6" customFormat="1" ht="15" customHeight="1" thickBot="1" x14ac:dyDescent="0.25">
      <c r="F5" s="7"/>
    </row>
    <row r="6" spans="2:6" s="9" customFormat="1" ht="20.25" customHeight="1" thickBot="1" x14ac:dyDescent="0.4">
      <c r="B6" s="24" t="s">
        <v>303</v>
      </c>
      <c r="C6" s="121">
        <f>VLOOKUP(B4,Est0!A3:K54,11,FALSE)</f>
        <v>0.40197086334228516</v>
      </c>
      <c r="D6" s="122"/>
      <c r="F6" s="12"/>
    </row>
    <row r="7" spans="2:6" s="9" customFormat="1" ht="15" customHeight="1" thickBot="1" x14ac:dyDescent="0.3">
      <c r="C7" s="10"/>
      <c r="D7" s="10"/>
      <c r="F7" s="12"/>
    </row>
    <row r="8" spans="2:6" s="9" customFormat="1" ht="15" customHeight="1" x14ac:dyDescent="0.25">
      <c r="B8" s="36" t="s">
        <v>218</v>
      </c>
      <c r="C8" s="113"/>
      <c r="D8" s="114"/>
      <c r="F8" s="12"/>
    </row>
    <row r="9" spans="2:6" s="9" customFormat="1" ht="15" customHeight="1" x14ac:dyDescent="0.25">
      <c r="B9" s="79" t="s">
        <v>315</v>
      </c>
      <c r="C9" s="119">
        <f>VLOOKUP($B$4,Indicators!K314:M365,3,FALSE)</f>
        <v>0.42670000000000002</v>
      </c>
      <c r="D9" s="120"/>
      <c r="F9" s="12"/>
    </row>
    <row r="10" spans="2:6" s="9" customFormat="1" ht="15" customHeight="1" x14ac:dyDescent="0.25">
      <c r="B10" s="79" t="s">
        <v>314</v>
      </c>
      <c r="C10" s="119">
        <f>VLOOKUP($B$4,Indicators!K262:M313,3,FALSE)</f>
        <v>0.33100000000000002</v>
      </c>
      <c r="D10" s="120"/>
      <c r="F10" s="12"/>
    </row>
    <row r="11" spans="2:6" s="9" customFormat="1" ht="15" customHeight="1" x14ac:dyDescent="0.25">
      <c r="B11" s="79" t="s">
        <v>279</v>
      </c>
      <c r="C11" s="119">
        <f>VLOOKUP($B$4,Indicators!K210:M261,3,FALSE)</f>
        <v>0.41549999999999998</v>
      </c>
      <c r="D11" s="120"/>
      <c r="F11" s="12"/>
    </row>
    <row r="12" spans="2:6" s="9" customFormat="1" ht="15" customHeight="1" x14ac:dyDescent="0.25">
      <c r="B12" s="79" t="s">
        <v>278</v>
      </c>
      <c r="C12" s="119">
        <f>VLOOKUP($B$4,Indicators!K158:M209,3,FALSE)</f>
        <v>0.39419999999999999</v>
      </c>
      <c r="D12" s="120"/>
      <c r="F12" s="12"/>
    </row>
    <row r="13" spans="2:6" s="9" customFormat="1" ht="15" customHeight="1" x14ac:dyDescent="0.25">
      <c r="B13" s="79" t="s">
        <v>214</v>
      </c>
      <c r="C13" s="119">
        <f>VLOOKUP($B$4,Indicators!K106:M157,3,FALSE)</f>
        <v>0.38290000000000002</v>
      </c>
      <c r="D13" s="120"/>
      <c r="F13" s="12"/>
    </row>
    <row r="14" spans="2:6" s="9" customFormat="1" ht="15" customHeight="1" x14ac:dyDescent="0.25">
      <c r="B14" s="79" t="s">
        <v>215</v>
      </c>
      <c r="C14" s="119">
        <f>VLOOKUP($B$4,Indicators!K54:M105,3,FALSE)</f>
        <v>0.28079999999999999</v>
      </c>
      <c r="D14" s="120"/>
      <c r="F14" s="12"/>
    </row>
    <row r="15" spans="2:6" s="9" customFormat="1" ht="15" customHeight="1" x14ac:dyDescent="0.25">
      <c r="B15" s="81" t="s">
        <v>216</v>
      </c>
      <c r="C15" s="131">
        <f>VLOOKUP($B$4,Indicators!K2:M53,3,FALSE)</f>
        <v>0.19620000000000001</v>
      </c>
      <c r="D15" s="132"/>
      <c r="F15" s="12"/>
    </row>
    <row r="16" spans="2:6" s="6" customFormat="1" ht="15" customHeight="1" thickBot="1" x14ac:dyDescent="0.25"/>
    <row r="17" spans="2:8" s="7" customFormat="1" ht="28.9" customHeight="1" x14ac:dyDescent="0.2">
      <c r="B17" s="33" t="s">
        <v>153</v>
      </c>
      <c r="C17" s="34" t="s">
        <v>317</v>
      </c>
      <c r="D17" s="35" t="s">
        <v>154</v>
      </c>
    </row>
    <row r="18" spans="2:8" x14ac:dyDescent="0.25">
      <c r="B18" s="25" t="s">
        <v>319</v>
      </c>
      <c r="C18" s="26">
        <f>VLOOKUP(B4,'Q4 Emp &amp; Cred Data'!$A$2:$AS$53,2,FALSE)</f>
        <v>0.53523030000000005</v>
      </c>
      <c r="D18" s="27">
        <v>0.31801309999999999</v>
      </c>
      <c r="F18" s="75"/>
      <c r="G18" s="75"/>
      <c r="H18" s="76"/>
    </row>
    <row r="19" spans="2:8" x14ac:dyDescent="0.25">
      <c r="B19" s="25" t="s">
        <v>155</v>
      </c>
      <c r="C19" s="26"/>
      <c r="D19" s="27"/>
      <c r="H19" s="76"/>
    </row>
    <row r="20" spans="2:8" x14ac:dyDescent="0.25">
      <c r="B20" s="28" t="s">
        <v>156</v>
      </c>
      <c r="C20" s="26">
        <f>VLOOKUP(B4,'Q4 Emp &amp; Cred Data'!$A$2:$AS$53,3,FALSE)</f>
        <v>0.1137716</v>
      </c>
      <c r="D20" s="27" t="s">
        <v>157</v>
      </c>
    </row>
    <row r="21" spans="2:8" x14ac:dyDescent="0.25">
      <c r="B21" s="28" t="s">
        <v>158</v>
      </c>
      <c r="C21" s="26">
        <f>VLOOKUP(B4,'Q4 Emp &amp; Cred Data'!$A$2:$AS$53,4,FALSE)</f>
        <v>0.2331414</v>
      </c>
      <c r="D21" s="27">
        <v>0.48530459999999997</v>
      </c>
      <c r="F21" s="75"/>
    </row>
    <row r="22" spans="2:8" x14ac:dyDescent="0.25">
      <c r="B22" s="28" t="s">
        <v>159</v>
      </c>
      <c r="C22" s="26">
        <f>VLOOKUP(B4,'Q4 Emp &amp; Cred Data'!$A$2:$AS$53,5,FALSE)</f>
        <v>0.47002640000000001</v>
      </c>
      <c r="D22" s="27">
        <v>-0.53734009999999999</v>
      </c>
      <c r="F22" s="75"/>
    </row>
    <row r="23" spans="2:8" x14ac:dyDescent="0.25">
      <c r="B23" s="28" t="s">
        <v>160</v>
      </c>
      <c r="C23" s="26">
        <f>VLOOKUP(B4,'Q4 Emp &amp; Cred Data'!$A$2:$AS$53,6,FALSE)</f>
        <v>0.18306059999999999</v>
      </c>
      <c r="D23" s="27">
        <v>2.1537190000000002</v>
      </c>
      <c r="F23" s="75"/>
    </row>
    <row r="24" spans="2:8" x14ac:dyDescent="0.25">
      <c r="B24" s="25" t="s">
        <v>161</v>
      </c>
      <c r="C24" s="26"/>
      <c r="D24" s="27"/>
      <c r="F24" s="75"/>
    </row>
    <row r="25" spans="2:8" x14ac:dyDescent="0.25">
      <c r="B25" s="29" t="s">
        <v>320</v>
      </c>
      <c r="C25" s="26">
        <f>VLOOKUP(B4,'Q4 Emp &amp; Cred Data'!$A$2:$AS$53,7,FALSE)</f>
        <v>0.4147885</v>
      </c>
      <c r="D25" s="27" t="s">
        <v>157</v>
      </c>
      <c r="F25" s="75"/>
    </row>
    <row r="26" spans="2:8" x14ac:dyDescent="0.25">
      <c r="B26" s="29" t="s">
        <v>321</v>
      </c>
      <c r="C26" s="26">
        <f>VLOOKUP(B4,'Q4 Emp &amp; Cred Data'!$A$2:$AS$53,8,FALSE)</f>
        <v>0.15393660000000001</v>
      </c>
      <c r="D26" s="27">
        <v>0.64895199999999997</v>
      </c>
      <c r="F26" s="75"/>
    </row>
    <row r="27" spans="2:8" x14ac:dyDescent="0.25">
      <c r="B27" s="29" t="s">
        <v>162</v>
      </c>
      <c r="C27" s="26">
        <f>VLOOKUP(B4,'Q4 Emp &amp; Cred Data'!$A$2:$AS$53,9,FALSE)</f>
        <v>2.7295099999999999E-2</v>
      </c>
      <c r="D27" s="27">
        <v>1.1586810000000001</v>
      </c>
      <c r="F27" s="75"/>
    </row>
    <row r="28" spans="2:8" x14ac:dyDescent="0.25">
      <c r="B28" s="29" t="s">
        <v>163</v>
      </c>
      <c r="C28" s="26">
        <f>VLOOKUP(B4,'Q4 Emp &amp; Cred Data'!$A$2:$AS$53,10,FALSE)</f>
        <v>0.37426920000000002</v>
      </c>
      <c r="D28" s="27">
        <v>1.070459</v>
      </c>
      <c r="F28" s="75"/>
    </row>
    <row r="29" spans="2:8" x14ac:dyDescent="0.25">
      <c r="B29" s="29" t="s">
        <v>164</v>
      </c>
      <c r="C29" s="26">
        <f>VLOOKUP(B4,'Q4 Emp &amp; Cred Data'!$A$2:$AS$53,11,FALSE)</f>
        <v>2.9710500000000001E-2</v>
      </c>
      <c r="D29" s="27">
        <v>0.40720519999999999</v>
      </c>
      <c r="F29" s="75"/>
    </row>
    <row r="30" spans="2:8" x14ac:dyDescent="0.25">
      <c r="B30" s="25" t="s">
        <v>165</v>
      </c>
      <c r="C30" s="26"/>
      <c r="D30" s="27"/>
      <c r="F30" s="75"/>
    </row>
    <row r="31" spans="2:8" x14ac:dyDescent="0.25">
      <c r="B31" s="28" t="s">
        <v>166</v>
      </c>
      <c r="C31" s="26">
        <f>VLOOKUP(B4,'Q4 Emp &amp; Cred Data'!$A$2:$AS$53,12,FALSE)</f>
        <v>2.8971E-2</v>
      </c>
      <c r="D31" s="27">
        <v>0.24818680000000001</v>
      </c>
      <c r="F31" s="75"/>
    </row>
    <row r="32" spans="2:8" x14ac:dyDescent="0.25">
      <c r="B32" s="28" t="s">
        <v>167</v>
      </c>
      <c r="C32" s="26">
        <f>VLOOKUP(B4,'Q4 Emp &amp; Cred Data'!$A$2:$AS$53,13,FALSE)</f>
        <v>0.57734110000000005</v>
      </c>
      <c r="D32" s="27" t="s">
        <v>157</v>
      </c>
      <c r="F32" s="75"/>
    </row>
    <row r="33" spans="2:6" x14ac:dyDescent="0.25">
      <c r="B33" s="28" t="s">
        <v>168</v>
      </c>
      <c r="C33" s="26">
        <f>VLOOKUP(B4,'Q4 Emp &amp; Cred Data'!$A$2:$AS$53,14,FALSE)</f>
        <v>0.26683440000000003</v>
      </c>
      <c r="D33" s="27">
        <v>-0.59770690000000004</v>
      </c>
      <c r="F33" s="75"/>
    </row>
    <row r="34" spans="2:6" ht="25.5" x14ac:dyDescent="0.25">
      <c r="B34" s="28" t="s">
        <v>169</v>
      </c>
      <c r="C34" s="26">
        <f>VLOOKUP(B4,'Q4 Emp &amp; Cred Data'!$A$2:$AS$53,15,FALSE)</f>
        <v>0.1176777</v>
      </c>
      <c r="D34" s="27">
        <v>0.43144660000000001</v>
      </c>
      <c r="F34" s="75"/>
    </row>
    <row r="35" spans="2:6" x14ac:dyDescent="0.25">
      <c r="B35" s="25" t="s">
        <v>170</v>
      </c>
      <c r="C35" s="26"/>
      <c r="D35" s="27"/>
      <c r="F35" s="75"/>
    </row>
    <row r="36" spans="2:6" x14ac:dyDescent="0.25">
      <c r="B36" s="28" t="s">
        <v>171</v>
      </c>
      <c r="C36" s="26">
        <f>VLOOKUP(B4,'Q4 Emp &amp; Cred Data'!$A$2:$AS$53,16,FALSE)</f>
        <v>0.33980850000000001</v>
      </c>
      <c r="D36" s="27" t="s">
        <v>157</v>
      </c>
      <c r="F36" s="75"/>
    </row>
    <row r="37" spans="2:6" x14ac:dyDescent="0.25">
      <c r="B37" s="28" t="s">
        <v>172</v>
      </c>
      <c r="C37" s="26">
        <f>VLOOKUP(B4,'Q4 Emp &amp; Cred Data'!$A$2:$AS$53,17,FALSE)</f>
        <v>0.4785295</v>
      </c>
      <c r="D37" s="27">
        <v>-0.54032650000000004</v>
      </c>
      <c r="F37" s="75"/>
    </row>
    <row r="38" spans="2:6" x14ac:dyDescent="0.25">
      <c r="B38" s="28" t="s">
        <v>173</v>
      </c>
      <c r="C38" s="26">
        <f>VLOOKUP(B4,'Q4 Emp &amp; Cred Data'!$A$2:$AS$53,18,FALSE)</f>
        <v>2.9013500000000001E-2</v>
      </c>
      <c r="D38" s="27">
        <v>0.1219933</v>
      </c>
      <c r="F38" s="75"/>
    </row>
    <row r="39" spans="2:6" x14ac:dyDescent="0.25">
      <c r="B39" s="28" t="s">
        <v>174</v>
      </c>
      <c r="C39" s="26">
        <f>VLOOKUP(B4,'Q4 Emp &amp; Cred Data'!$A$2:$AS$53,19,FALSE)</f>
        <v>7.87799E-2</v>
      </c>
      <c r="D39" s="27">
        <v>-1.180631</v>
      </c>
      <c r="F39" s="75"/>
    </row>
    <row r="40" spans="2:6" x14ac:dyDescent="0.25">
      <c r="B40" s="28" t="s">
        <v>175</v>
      </c>
      <c r="C40" s="26">
        <f>VLOOKUP(B4,'Q4 Emp &amp; Cred Data'!$A$2:$AS$53,20,FALSE)</f>
        <v>4.4384100000000003E-2</v>
      </c>
      <c r="D40" s="27">
        <v>-0.77443450000000003</v>
      </c>
      <c r="F40" s="75"/>
    </row>
    <row r="41" spans="2:6" x14ac:dyDescent="0.25">
      <c r="B41" s="28" t="s">
        <v>176</v>
      </c>
      <c r="C41" s="26">
        <f>VLOOKUP(B4,'Q4 Emp &amp; Cred Data'!$A$2:$AS$53,21,FALSE)</f>
        <v>2.94845E-2</v>
      </c>
      <c r="D41" s="27">
        <v>-1.0390729999999999</v>
      </c>
      <c r="F41" s="75"/>
    </row>
    <row r="42" spans="2:6" x14ac:dyDescent="0.25">
      <c r="B42" s="25" t="s">
        <v>177</v>
      </c>
      <c r="C42" s="26"/>
      <c r="D42" s="27"/>
      <c r="F42" s="75"/>
    </row>
    <row r="43" spans="2:6" ht="25.5" x14ac:dyDescent="0.25">
      <c r="B43" s="28" t="s">
        <v>178</v>
      </c>
      <c r="C43" s="26">
        <f>VLOOKUP(B4,'Q4 Emp &amp; Cred Data'!$A$2:$AS$53,22,FALSE)</f>
        <v>0.47182580000000002</v>
      </c>
      <c r="D43" s="27" t="s">
        <v>157</v>
      </c>
      <c r="F43" s="75"/>
    </row>
    <row r="44" spans="2:6" x14ac:dyDescent="0.25">
      <c r="B44" s="28" t="s">
        <v>179</v>
      </c>
      <c r="C44" s="26">
        <f>VLOOKUP(B4,'Q4 Emp &amp; Cred Data'!$A$2:$AS$53,23,FALSE)</f>
        <v>0.40959139999999999</v>
      </c>
      <c r="D44" s="27">
        <v>-0.44636419999999999</v>
      </c>
      <c r="F44" s="75"/>
    </row>
    <row r="45" spans="2:6" x14ac:dyDescent="0.25">
      <c r="B45" s="28" t="s">
        <v>180</v>
      </c>
      <c r="C45" s="26">
        <f>VLOOKUP(B4,'Q4 Emp &amp; Cred Data'!$A$2:$AS$53,24,FALSE)</f>
        <v>0.1185828</v>
      </c>
      <c r="D45" s="27">
        <v>-0.27751150000000002</v>
      </c>
      <c r="F45" s="75"/>
    </row>
    <row r="46" spans="2:6" x14ac:dyDescent="0.25">
      <c r="B46" s="25" t="s">
        <v>181</v>
      </c>
      <c r="C46" s="26"/>
      <c r="D46" s="27"/>
      <c r="F46" s="75"/>
    </row>
    <row r="47" spans="2:6" x14ac:dyDescent="0.25">
      <c r="B47" s="28" t="s">
        <v>182</v>
      </c>
      <c r="C47" s="26">
        <f>VLOOKUP(B4,'Q4 Emp &amp; Cred Data'!$A$2:$AS$53,25,FALSE)</f>
        <v>9.4793600000000006E-2</v>
      </c>
      <c r="D47" s="27">
        <v>0.20528279999999999</v>
      </c>
      <c r="F47" s="75"/>
    </row>
    <row r="48" spans="2:6" x14ac:dyDescent="0.25">
      <c r="B48" s="28" t="s">
        <v>183</v>
      </c>
      <c r="C48" s="26">
        <f>VLOOKUP(B4,'Q4 Emp &amp; Cred Data'!$A$2:$AS$53,26,FALSE)</f>
        <v>8.14777E-2</v>
      </c>
      <c r="D48" s="27">
        <v>5.5359199999999997E-2</v>
      </c>
      <c r="F48" s="75"/>
    </row>
    <row r="49" spans="2:6" x14ac:dyDescent="0.25">
      <c r="B49" s="28" t="s">
        <v>184</v>
      </c>
      <c r="C49" s="26">
        <f>VLOOKUP(B4,'Q4 Emp &amp; Cred Data'!$A$2:$AS$53,27,FALSE)</f>
        <v>1.8272199999999999E-2</v>
      </c>
      <c r="D49" s="27">
        <v>2.0056039999999999</v>
      </c>
      <c r="F49" s="75"/>
    </row>
    <row r="50" spans="2:6" x14ac:dyDescent="0.25">
      <c r="B50" s="28" t="s">
        <v>185</v>
      </c>
      <c r="C50" s="26">
        <f>VLOOKUP(B4,'Q4 Emp &amp; Cred Data'!$A$2:$AS$53,28,FALSE)</f>
        <v>5.9048799999999999E-2</v>
      </c>
      <c r="D50" s="27">
        <v>-1.0086310000000001</v>
      </c>
      <c r="F50" s="75"/>
    </row>
    <row r="51" spans="2:6" x14ac:dyDescent="0.25">
      <c r="B51" s="28" t="s">
        <v>186</v>
      </c>
      <c r="C51" s="26">
        <f>VLOOKUP(B4,'Q4 Emp &amp; Cred Data'!$A$2:$AS$53,29,FALSE)</f>
        <v>9.4421000000000001E-3</v>
      </c>
      <c r="D51" s="27">
        <v>-1.492958</v>
      </c>
      <c r="F51" s="75"/>
    </row>
    <row r="52" spans="2:6" x14ac:dyDescent="0.25">
      <c r="B52" s="28" t="s">
        <v>187</v>
      </c>
      <c r="C52" s="26">
        <f>VLOOKUP(B4,'Q4 Emp &amp; Cred Data'!$A$2:$AS$53,30,FALSE)</f>
        <v>0.14920259999999999</v>
      </c>
      <c r="D52" s="27">
        <v>-0.14691789999999999</v>
      </c>
      <c r="F52" s="75"/>
    </row>
    <row r="53" spans="2:6" x14ac:dyDescent="0.25">
      <c r="B53" s="28" t="s">
        <v>188</v>
      </c>
      <c r="C53" s="26">
        <f>VLOOKUP(B4,'Q4 Emp &amp; Cred Data'!$A$2:$AS$53,31,FALSE)</f>
        <v>1.7535100000000001E-2</v>
      </c>
      <c r="D53" s="27">
        <v>-2.1732420000000001</v>
      </c>
      <c r="F53" s="75"/>
    </row>
    <row r="54" spans="2:6" x14ac:dyDescent="0.25">
      <c r="B54" s="28" t="s">
        <v>189</v>
      </c>
      <c r="C54" s="26">
        <f>VLOOKUP(B4,'Q4 Emp &amp; Cred Data'!$A$2:$AS$53,32,FALSE)</f>
        <v>1.9013700000000001E-2</v>
      </c>
      <c r="D54" s="27">
        <v>-1.0702830000000001</v>
      </c>
      <c r="F54" s="75"/>
    </row>
    <row r="55" spans="2:6" x14ac:dyDescent="0.25">
      <c r="B55" s="28" t="s">
        <v>190</v>
      </c>
      <c r="C55" s="26">
        <f>VLOOKUP(B4,'Q4 Emp &amp; Cred Data'!$A$2:$AS$53,33,FALSE)</f>
        <v>0.33525319999999997</v>
      </c>
      <c r="D55" s="27">
        <v>0.13394500000000001</v>
      </c>
      <c r="F55" s="75"/>
    </row>
    <row r="56" spans="2:6" x14ac:dyDescent="0.25">
      <c r="B56" s="25" t="s">
        <v>191</v>
      </c>
      <c r="C56" s="26"/>
      <c r="D56" s="27"/>
      <c r="F56" s="75"/>
    </row>
    <row r="57" spans="2:6" x14ac:dyDescent="0.25">
      <c r="B57" s="28" t="s">
        <v>192</v>
      </c>
      <c r="C57" s="30">
        <f>VLOOKUP(B4,'Q4 Emp &amp; Cred Data'!$A$2:$AS$53,34,FALSE)</f>
        <v>2.775E-2</v>
      </c>
      <c r="D57" s="27">
        <v>-3.3276400000000002</v>
      </c>
      <c r="F57" s="75"/>
    </row>
    <row r="58" spans="2:6" x14ac:dyDescent="0.25">
      <c r="B58" s="28" t="s">
        <v>193</v>
      </c>
      <c r="C58" s="26">
        <f>VLOOKUP(B4,'Q4 Emp &amp; Cred Data'!$A$2:$AS$53,35,FALSE)</f>
        <v>0.1286976</v>
      </c>
      <c r="D58" s="27">
        <v>7.8937749999999998</v>
      </c>
      <c r="F58" s="75"/>
    </row>
    <row r="59" spans="2:6" x14ac:dyDescent="0.25">
      <c r="B59" s="28" t="s">
        <v>194</v>
      </c>
      <c r="C59" s="26">
        <f>VLOOKUP(B4,'Q4 Emp &amp; Cred Data'!$A$2:$AS$53,36,FALSE)</f>
        <v>4.9794400000000003E-2</v>
      </c>
      <c r="D59" s="27">
        <v>17.256789999999999</v>
      </c>
      <c r="F59" s="75"/>
    </row>
    <row r="60" spans="2:6" x14ac:dyDescent="0.25">
      <c r="B60" s="28" t="s">
        <v>322</v>
      </c>
      <c r="C60" s="26">
        <f>VLOOKUP(B4,'Q4 Emp &amp; Cred Data'!$A$2:$AS$53,37,FALSE)</f>
        <v>0.2228347</v>
      </c>
      <c r="D60" s="27">
        <v>10.37487</v>
      </c>
      <c r="F60" s="75"/>
    </row>
    <row r="61" spans="2:6" x14ac:dyDescent="0.25">
      <c r="B61" s="28" t="s">
        <v>195</v>
      </c>
      <c r="C61" s="26">
        <f>VLOOKUP(B4,'Q4 Emp &amp; Cred Data'!$A$2:$AS$53,38,FALSE)</f>
        <v>4.9374700000000001E-2</v>
      </c>
      <c r="D61" s="27">
        <v>-1.954447</v>
      </c>
      <c r="F61" s="75"/>
    </row>
    <row r="62" spans="2:6" x14ac:dyDescent="0.25">
      <c r="B62" s="28" t="s">
        <v>196</v>
      </c>
      <c r="C62" s="26">
        <f>VLOOKUP(B4,'Q4 Emp &amp; Cred Data'!$A$2:$AS$53,39,FALSE)</f>
        <v>1.1398500000000001E-2</v>
      </c>
      <c r="D62" s="27">
        <v>-13.069369999999999</v>
      </c>
      <c r="F62" s="75"/>
    </row>
    <row r="63" spans="2:6" x14ac:dyDescent="0.25">
      <c r="B63" s="28" t="s">
        <v>197</v>
      </c>
      <c r="C63" s="26">
        <f>VLOOKUP(B4,'Q4 Emp &amp; Cred Data'!$A$2:$AS$53,40,FALSE)</f>
        <v>0.1020808</v>
      </c>
      <c r="D63" s="27">
        <v>1.860703</v>
      </c>
      <c r="F63" s="75"/>
    </row>
    <row r="64" spans="2:6" x14ac:dyDescent="0.25">
      <c r="B64" s="28" t="s">
        <v>198</v>
      </c>
      <c r="C64" s="26">
        <f>VLOOKUP(B4,'Q4 Emp &amp; Cred Data'!$A$2:$AS$53,41,FALSE)</f>
        <v>0.1353993</v>
      </c>
      <c r="D64" s="27">
        <v>4.6973580000000004</v>
      </c>
      <c r="F64" s="75"/>
    </row>
    <row r="65" spans="2:8" x14ac:dyDescent="0.25">
      <c r="B65" s="28" t="s">
        <v>199</v>
      </c>
      <c r="C65" s="26">
        <f>VLOOKUP(B4,'Q4 Emp &amp; Cred Data'!$A$2:$AS$53,42,FALSE)</f>
        <v>8.3563999999999999E-3</v>
      </c>
      <c r="D65" s="27">
        <v>6.9729029999999996</v>
      </c>
      <c r="F65" s="75"/>
    </row>
    <row r="66" spans="2:8" x14ac:dyDescent="0.25">
      <c r="B66" s="28" t="s">
        <v>323</v>
      </c>
      <c r="C66" s="26">
        <f>VLOOKUP(B4,'Q4 Emp &amp; Cred Data'!$A$2:$AS$53,43,FALSE)</f>
        <v>2.3984800000000001E-2</v>
      </c>
      <c r="D66" s="27" t="s">
        <v>157</v>
      </c>
      <c r="F66" s="75"/>
    </row>
    <row r="67" spans="2:8" x14ac:dyDescent="0.25">
      <c r="B67" s="28" t="s">
        <v>200</v>
      </c>
      <c r="C67" s="26">
        <f>VLOOKUP(B4,'Q4 Emp &amp; Cred Data'!$A$2:$AS$53,44,FALSE)</f>
        <v>6.1437699999999998E-2</v>
      </c>
      <c r="D67" s="27">
        <v>-7.3726120000000002</v>
      </c>
      <c r="F67" s="75"/>
    </row>
    <row r="68" spans="2:8" x14ac:dyDescent="0.25">
      <c r="B68" s="28" t="s">
        <v>201</v>
      </c>
      <c r="C68" s="26">
        <f>VLOOKUP(B4,'Q4 Emp &amp; Cred Data'!$A$2:$AS$53,45,FALSE)</f>
        <v>0.20664089999999999</v>
      </c>
      <c r="D68" s="27">
        <v>2.6353080000000002</v>
      </c>
      <c r="F68" s="75"/>
    </row>
    <row r="69" spans="2:8" x14ac:dyDescent="0.25">
      <c r="B69" s="25" t="s">
        <v>202</v>
      </c>
      <c r="D69" s="31"/>
      <c r="H69" s="76"/>
    </row>
    <row r="70" spans="2:8" x14ac:dyDescent="0.25">
      <c r="B70" s="28" t="s">
        <v>44</v>
      </c>
      <c r="D70" s="27">
        <v>-4.6136330000000001</v>
      </c>
      <c r="F70" s="76"/>
    </row>
    <row r="71" spans="2:8" x14ac:dyDescent="0.25">
      <c r="B71" s="28" t="s">
        <v>45</v>
      </c>
      <c r="D71" s="27">
        <v>-3.9464739999999998</v>
      </c>
    </row>
    <row r="72" spans="2:8" x14ac:dyDescent="0.25">
      <c r="B72" s="28" t="s">
        <v>46</v>
      </c>
      <c r="D72" s="27">
        <v>-4.810149</v>
      </c>
    </row>
    <row r="73" spans="2:8" x14ac:dyDescent="0.25">
      <c r="B73" s="28" t="s">
        <v>47</v>
      </c>
      <c r="D73" s="27">
        <v>-4.5700839999999996</v>
      </c>
    </row>
    <row r="74" spans="2:8" x14ac:dyDescent="0.25">
      <c r="B74" s="28" t="s">
        <v>48</v>
      </c>
      <c r="D74" s="27">
        <v>-4.8573170000000001</v>
      </c>
    </row>
    <row r="75" spans="2:8" x14ac:dyDescent="0.25">
      <c r="B75" s="28" t="s">
        <v>49</v>
      </c>
      <c r="D75" s="27">
        <v>-4.6184469999999997</v>
      </c>
    </row>
    <row r="76" spans="2:8" x14ac:dyDescent="0.25">
      <c r="B76" s="28" t="s">
        <v>50</v>
      </c>
      <c r="D76" s="27">
        <v>-5.0306240000000004</v>
      </c>
    </row>
    <row r="77" spans="2:8" x14ac:dyDescent="0.25">
      <c r="B77" s="28" t="s">
        <v>51</v>
      </c>
      <c r="D77" s="27">
        <v>-4.6639400000000002</v>
      </c>
    </row>
    <row r="78" spans="2:8" x14ac:dyDescent="0.25">
      <c r="B78" s="28" t="s">
        <v>52</v>
      </c>
      <c r="D78" s="27">
        <v>-2.0011359999999998</v>
      </c>
    </row>
    <row r="79" spans="2:8" x14ac:dyDescent="0.25">
      <c r="B79" s="28" t="s">
        <v>53</v>
      </c>
      <c r="D79" s="27">
        <v>-4.6200429999999999</v>
      </c>
    </row>
    <row r="80" spans="2:8" x14ac:dyDescent="0.25">
      <c r="B80" s="28" t="s">
        <v>54</v>
      </c>
      <c r="D80" s="27">
        <v>-4.3150130000000004</v>
      </c>
    </row>
    <row r="81" spans="2:4" x14ac:dyDescent="0.25">
      <c r="B81" s="28" t="s">
        <v>55</v>
      </c>
      <c r="D81" s="27">
        <v>-4.8280779999999996</v>
      </c>
    </row>
    <row r="82" spans="2:4" x14ac:dyDescent="0.25">
      <c r="B82" s="28" t="s">
        <v>56</v>
      </c>
      <c r="D82" s="27">
        <v>-4.9544129999999997</v>
      </c>
    </row>
    <row r="83" spans="2:4" x14ac:dyDescent="0.25">
      <c r="B83" s="28" t="s">
        <v>57</v>
      </c>
      <c r="D83" s="27">
        <v>-4.6177060000000001</v>
      </c>
    </row>
    <row r="84" spans="2:4" x14ac:dyDescent="0.25">
      <c r="B84" s="28" t="s">
        <v>58</v>
      </c>
      <c r="D84" s="27">
        <v>-4.194045</v>
      </c>
    </row>
    <row r="85" spans="2:4" x14ac:dyDescent="0.25">
      <c r="B85" s="28" t="s">
        <v>59</v>
      </c>
      <c r="D85" s="27">
        <v>-4.412204</v>
      </c>
    </row>
    <row r="86" spans="2:4" x14ac:dyDescent="0.25">
      <c r="B86" s="28" t="s">
        <v>60</v>
      </c>
      <c r="D86" s="27">
        <v>-4.5672430000000004</v>
      </c>
    </row>
    <row r="87" spans="2:4" x14ac:dyDescent="0.25">
      <c r="B87" s="28" t="s">
        <v>61</v>
      </c>
      <c r="D87" s="27">
        <v>-4.2674370000000001</v>
      </c>
    </row>
    <row r="88" spans="2:4" x14ac:dyDescent="0.25">
      <c r="B88" s="28" t="s">
        <v>62</v>
      </c>
      <c r="D88" s="27">
        <v>-5.3508170000000002</v>
      </c>
    </row>
    <row r="89" spans="2:4" x14ac:dyDescent="0.25">
      <c r="B89" s="28" t="s">
        <v>63</v>
      </c>
      <c r="D89" s="27">
        <v>-4.9569130000000001</v>
      </c>
    </row>
    <row r="90" spans="2:4" x14ac:dyDescent="0.25">
      <c r="B90" s="28" t="s">
        <v>64</v>
      </c>
      <c r="D90" s="27">
        <v>-4.777317</v>
      </c>
    </row>
    <row r="91" spans="2:4" x14ac:dyDescent="0.25">
      <c r="B91" s="28" t="s">
        <v>65</v>
      </c>
      <c r="D91" s="27">
        <v>-5.1065740000000002</v>
      </c>
    </row>
    <row r="92" spans="2:4" x14ac:dyDescent="0.25">
      <c r="B92" s="28" t="s">
        <v>66</v>
      </c>
      <c r="D92" s="27">
        <v>-4.7784620000000002</v>
      </c>
    </row>
    <row r="93" spans="2:4" x14ac:dyDescent="0.25">
      <c r="B93" s="28" t="s">
        <v>67</v>
      </c>
      <c r="D93" s="27">
        <v>-5.005242</v>
      </c>
    </row>
    <row r="94" spans="2:4" x14ac:dyDescent="0.25">
      <c r="B94" s="28" t="s">
        <v>68</v>
      </c>
      <c r="D94" s="27">
        <v>-4.6013029999999997</v>
      </c>
    </row>
    <row r="95" spans="2:4" x14ac:dyDescent="0.25">
      <c r="B95" s="28" t="s">
        <v>69</v>
      </c>
      <c r="D95" s="27">
        <v>-4.4340890000000002</v>
      </c>
    </row>
    <row r="96" spans="2:4" x14ac:dyDescent="0.25">
      <c r="B96" s="28" t="s">
        <v>70</v>
      </c>
      <c r="D96" s="27">
        <v>-4.0868989999999998</v>
      </c>
    </row>
    <row r="97" spans="2:4" x14ac:dyDescent="0.25">
      <c r="B97" s="28" t="s">
        <v>71</v>
      </c>
      <c r="D97" s="27">
        <v>-4.3867599999999998</v>
      </c>
    </row>
    <row r="98" spans="2:4" x14ac:dyDescent="0.25">
      <c r="B98" s="28" t="s">
        <v>72</v>
      </c>
      <c r="D98" s="27">
        <v>-4.1679000000000004</v>
      </c>
    </row>
    <row r="99" spans="2:4" x14ac:dyDescent="0.25">
      <c r="B99" s="28" t="s">
        <v>73</v>
      </c>
      <c r="D99" s="27">
        <v>-4.8883109999999999</v>
      </c>
    </row>
    <row r="100" spans="2:4" x14ac:dyDescent="0.25">
      <c r="B100" s="28" t="s">
        <v>74</v>
      </c>
      <c r="D100" s="27">
        <v>-4.6782130000000004</v>
      </c>
    </row>
    <row r="101" spans="2:4" x14ac:dyDescent="0.25">
      <c r="B101" s="28" t="s">
        <v>75</v>
      </c>
      <c r="D101" s="27">
        <v>-4.8952840000000002</v>
      </c>
    </row>
    <row r="102" spans="2:4" x14ac:dyDescent="0.25">
      <c r="B102" s="28" t="s">
        <v>76</v>
      </c>
      <c r="D102" s="27">
        <v>-4.5714050000000004</v>
      </c>
    </row>
    <row r="103" spans="2:4" x14ac:dyDescent="0.25">
      <c r="B103" s="28" t="s">
        <v>77</v>
      </c>
      <c r="D103" s="27">
        <v>-4.6448700000000001</v>
      </c>
    </row>
    <row r="104" spans="2:4" ht="12.75" customHeight="1" x14ac:dyDescent="0.25">
      <c r="B104" s="28" t="s">
        <v>78</v>
      </c>
      <c r="D104" s="37">
        <v>-4.4955740000000004</v>
      </c>
    </row>
    <row r="105" spans="2:4" ht="12.75" customHeight="1" x14ac:dyDescent="0.25">
      <c r="B105" s="28" t="s">
        <v>79</v>
      </c>
      <c r="D105" s="37">
        <v>-4.883813</v>
      </c>
    </row>
    <row r="106" spans="2:4" ht="12.75" customHeight="1" x14ac:dyDescent="0.25">
      <c r="B106" s="28" t="s">
        <v>80</v>
      </c>
      <c r="D106" s="37">
        <v>-4.5133660000000004</v>
      </c>
    </row>
    <row r="107" spans="2:4" ht="12.75" customHeight="1" x14ac:dyDescent="0.25">
      <c r="B107" s="28" t="s">
        <v>81</v>
      </c>
      <c r="D107" s="37">
        <v>-4.5250519999999996</v>
      </c>
    </row>
    <row r="108" spans="2:4" x14ac:dyDescent="0.25">
      <c r="B108" s="28" t="s">
        <v>82</v>
      </c>
      <c r="D108" s="27">
        <v>-5.0573199999999998</v>
      </c>
    </row>
    <row r="109" spans="2:4" x14ac:dyDescent="0.25">
      <c r="B109" s="28" t="s">
        <v>83</v>
      </c>
      <c r="D109" s="27">
        <v>-5.0390040000000003</v>
      </c>
    </row>
    <row r="110" spans="2:4" x14ac:dyDescent="0.25">
      <c r="B110" s="28" t="s">
        <v>84</v>
      </c>
      <c r="D110" s="27">
        <v>-4.6361929999999996</v>
      </c>
    </row>
    <row r="111" spans="2:4" x14ac:dyDescent="0.25">
      <c r="B111" s="28" t="s">
        <v>85</v>
      </c>
      <c r="D111" s="27">
        <v>-4.4227920000000003</v>
      </c>
    </row>
    <row r="112" spans="2:4" x14ac:dyDescent="0.25">
      <c r="B112" s="28" t="s">
        <v>86</v>
      </c>
      <c r="D112" s="27">
        <v>-4.4667389999999996</v>
      </c>
    </row>
    <row r="113" spans="2:4" x14ac:dyDescent="0.25">
      <c r="B113" s="28" t="s">
        <v>87</v>
      </c>
      <c r="D113" s="27">
        <v>-4.9999880000000001</v>
      </c>
    </row>
    <row r="114" spans="2:4" x14ac:dyDescent="0.25">
      <c r="B114" s="28" t="s">
        <v>88</v>
      </c>
      <c r="D114" s="27">
        <v>-4.7611739999999996</v>
      </c>
    </row>
    <row r="115" spans="2:4" x14ac:dyDescent="0.25">
      <c r="B115" s="28" t="s">
        <v>89</v>
      </c>
      <c r="D115" s="27">
        <v>-4.7518859999999998</v>
      </c>
    </row>
    <row r="116" spans="2:4" x14ac:dyDescent="0.25">
      <c r="B116" s="28" t="s">
        <v>90</v>
      </c>
      <c r="D116" s="27">
        <v>-4.8743879999999997</v>
      </c>
    </row>
    <row r="117" spans="2:4" x14ac:dyDescent="0.25">
      <c r="B117" s="28" t="s">
        <v>91</v>
      </c>
      <c r="D117" s="27">
        <v>-4.0859579999999998</v>
      </c>
    </row>
    <row r="118" spans="2:4" x14ac:dyDescent="0.25">
      <c r="B118" s="28" t="s">
        <v>92</v>
      </c>
      <c r="D118" s="27">
        <v>-4.3747119999999997</v>
      </c>
    </row>
    <row r="119" spans="2:4" x14ac:dyDescent="0.25">
      <c r="B119" s="28" t="s">
        <v>93</v>
      </c>
      <c r="D119" s="27">
        <v>-4.226229</v>
      </c>
    </row>
    <row r="120" spans="2:4" x14ac:dyDescent="0.25">
      <c r="B120" s="28" t="s">
        <v>94</v>
      </c>
      <c r="D120" s="27">
        <v>-4.0914219999999997</v>
      </c>
    </row>
    <row r="121" spans="2:4" ht="13.5" thickBot="1" x14ac:dyDescent="0.3">
      <c r="B121" s="32" t="s">
        <v>95</v>
      </c>
      <c r="C121" s="39"/>
      <c r="D121" s="38">
        <v>-3.6534559999999998</v>
      </c>
    </row>
  </sheetData>
  <sheetProtection sheet="1" objects="1" scenarios="1" selectLockedCells="1"/>
  <mergeCells count="11">
    <mergeCell ref="C15:D15"/>
    <mergeCell ref="B2:D2"/>
    <mergeCell ref="C4:D4"/>
    <mergeCell ref="C6:D6"/>
    <mergeCell ref="C8:D8"/>
    <mergeCell ref="C13:D13"/>
    <mergeCell ref="C14:D14"/>
    <mergeCell ref="C12:D12"/>
    <mergeCell ref="C11:D11"/>
    <mergeCell ref="C10:D10"/>
    <mergeCell ref="C9:D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showErrorMessage="1" error="Please select a state from the drop down list." xr:uid="{BD78ED79-84DB-4455-A547-A3D101E371EF}">
          <x14:formula1>
            <xm:f>'MSG Data'!$B$2:$B$53</xm:f>
          </x14:formula1>
          <xm:sqref>B5</xm:sqref>
        </x14:dataValidation>
        <x14:dataValidation type="list" showErrorMessage="1" error="Please select a state from the drop down list." xr:uid="{883E4F26-09F2-41D2-A2DC-4C1DB6F8CBF5}">
          <x14:formula1>
            <xm:f>'MSG Data'!$A$2:$A$53</xm:f>
          </x14:formula1>
          <xm:sqref>B4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6A211-96AD-4862-9757-5FF3A4A94DFA}">
  <dimension ref="A1:AW57"/>
  <sheetViews>
    <sheetView workbookViewId="0">
      <pane xSplit="1" ySplit="4" topLeftCell="N5" activePane="bottomRight" state="frozen"/>
      <selection pane="topRight" activeCell="B1" sqref="B1"/>
      <selection pane="bottomLeft" activeCell="A5" sqref="A5"/>
      <selection pane="bottomRight" sqref="A1:AW1"/>
    </sheetView>
  </sheetViews>
  <sheetFormatPr defaultRowHeight="15" x14ac:dyDescent="0.25"/>
  <cols>
    <col min="1" max="1" width="16.42578125" style="7" customWidth="1"/>
    <col min="2" max="5" width="7.140625" style="7" customWidth="1"/>
    <col min="6" max="10" width="7.140625" style="45" customWidth="1"/>
    <col min="11" max="11" width="8.42578125" customWidth="1"/>
    <col min="12" max="12" width="0.85546875" customWidth="1"/>
    <col min="13" max="15" width="7.140625" style="7" customWidth="1"/>
    <col min="16" max="20" width="7.140625" style="51" customWidth="1"/>
    <col min="21" max="21" width="8.42578125" customWidth="1"/>
    <col min="22" max="22" width="0.85546875" customWidth="1"/>
    <col min="23" max="25" width="7.140625" style="7" customWidth="1"/>
    <col min="26" max="30" width="7.140625" style="53" customWidth="1"/>
    <col min="31" max="31" width="8.42578125" customWidth="1"/>
    <col min="32" max="32" width="0.85546875" customWidth="1"/>
    <col min="33" max="34" width="7.140625" style="7" customWidth="1"/>
    <col min="35" max="39" width="7.140625" style="51" customWidth="1"/>
    <col min="40" max="40" width="8.42578125" customWidth="1"/>
    <col min="41" max="41" width="0.85546875" customWidth="1"/>
    <col min="42" max="43" width="7.140625" style="7" customWidth="1"/>
    <col min="44" max="48" width="7.140625" style="51" customWidth="1"/>
    <col min="49" max="49" width="8.42578125" customWidth="1"/>
  </cols>
  <sheetData>
    <row r="1" spans="1:49" ht="20.25" x14ac:dyDescent="0.35">
      <c r="A1" s="135" t="s">
        <v>219</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row>
    <row r="2" spans="1:49" x14ac:dyDescent="0.25">
      <c r="A2" s="61"/>
      <c r="B2" s="136" t="s">
        <v>220</v>
      </c>
      <c r="C2" s="136"/>
      <c r="D2" s="136"/>
      <c r="E2" s="136"/>
      <c r="F2" s="136"/>
      <c r="G2" s="136"/>
      <c r="H2" s="136"/>
      <c r="I2" s="136"/>
      <c r="J2" s="136"/>
      <c r="K2" s="136"/>
      <c r="M2" s="136" t="s">
        <v>221</v>
      </c>
      <c r="N2" s="136"/>
      <c r="O2" s="136"/>
      <c r="P2" s="136"/>
      <c r="Q2" s="136"/>
      <c r="R2" s="136"/>
      <c r="S2" s="136"/>
      <c r="T2" s="136"/>
      <c r="U2" s="136"/>
      <c r="W2" s="136" t="s">
        <v>222</v>
      </c>
      <c r="X2" s="136"/>
      <c r="Y2" s="136"/>
      <c r="Z2" s="136"/>
      <c r="AA2" s="136"/>
      <c r="AB2" s="136"/>
      <c r="AC2" s="136"/>
      <c r="AD2" s="136"/>
      <c r="AE2" s="136"/>
      <c r="AG2" s="133" t="s">
        <v>223</v>
      </c>
      <c r="AH2" s="133"/>
      <c r="AI2" s="133"/>
      <c r="AJ2" s="133"/>
      <c r="AK2" s="133"/>
      <c r="AL2" s="133"/>
      <c r="AM2" s="133"/>
      <c r="AN2" s="133"/>
      <c r="AP2" s="136" t="s">
        <v>224</v>
      </c>
      <c r="AQ2" s="136"/>
      <c r="AR2" s="136"/>
      <c r="AS2" s="136"/>
      <c r="AT2" s="136"/>
      <c r="AU2" s="136"/>
      <c r="AV2" s="136"/>
      <c r="AW2" s="136"/>
    </row>
    <row r="3" spans="1:49" ht="14.45" customHeight="1" x14ac:dyDescent="0.25">
      <c r="B3" s="133" t="s">
        <v>225</v>
      </c>
      <c r="C3" s="133"/>
      <c r="D3" s="133"/>
      <c r="E3" s="133"/>
      <c r="F3" s="133"/>
      <c r="G3" s="133"/>
      <c r="H3" s="133"/>
      <c r="I3" s="133"/>
      <c r="J3" s="133"/>
      <c r="M3" s="134" t="s">
        <v>226</v>
      </c>
      <c r="N3" s="134"/>
      <c r="O3" s="134"/>
      <c r="P3" s="134"/>
      <c r="Q3" s="134"/>
      <c r="R3" s="134"/>
      <c r="S3" s="134"/>
      <c r="T3" s="134"/>
      <c r="W3" s="134" t="s">
        <v>226</v>
      </c>
      <c r="X3" s="134"/>
      <c r="Y3" s="134"/>
      <c r="Z3" s="134"/>
      <c r="AA3" s="134"/>
      <c r="AB3" s="134"/>
      <c r="AC3" s="134"/>
      <c r="AD3" s="134"/>
      <c r="AG3" s="134" t="s">
        <v>227</v>
      </c>
      <c r="AH3" s="134"/>
      <c r="AI3" s="134"/>
      <c r="AJ3" s="134"/>
      <c r="AK3" s="134"/>
      <c r="AL3" s="134"/>
      <c r="AM3" s="134"/>
      <c r="AP3" s="134" t="s">
        <v>227</v>
      </c>
      <c r="AQ3" s="134"/>
      <c r="AR3" s="134"/>
      <c r="AS3" s="134"/>
      <c r="AT3" s="134"/>
      <c r="AU3" s="134"/>
      <c r="AV3" s="134"/>
    </row>
    <row r="4" spans="1:49" ht="26.25" x14ac:dyDescent="0.25">
      <c r="A4" s="46" t="s">
        <v>97</v>
      </c>
      <c r="B4" s="47" t="s">
        <v>228</v>
      </c>
      <c r="C4" s="47" t="s">
        <v>229</v>
      </c>
      <c r="D4" s="47" t="s">
        <v>230</v>
      </c>
      <c r="E4" s="47" t="s">
        <v>231</v>
      </c>
      <c r="F4" s="48" t="s">
        <v>232</v>
      </c>
      <c r="G4" s="48" t="s">
        <v>270</v>
      </c>
      <c r="H4" s="48" t="s">
        <v>271</v>
      </c>
      <c r="I4" s="48" t="s">
        <v>324</v>
      </c>
      <c r="J4" s="48" t="s">
        <v>325</v>
      </c>
      <c r="K4" s="60" t="s">
        <v>233</v>
      </c>
      <c r="L4" s="19"/>
      <c r="M4" s="47" t="s">
        <v>228</v>
      </c>
      <c r="N4" s="47" t="s">
        <v>229</v>
      </c>
      <c r="O4" s="47" t="s">
        <v>230</v>
      </c>
      <c r="P4" s="47" t="s">
        <v>231</v>
      </c>
      <c r="Q4" s="48" t="s">
        <v>232</v>
      </c>
      <c r="R4" s="48" t="s">
        <v>270</v>
      </c>
      <c r="S4" s="48" t="s">
        <v>271</v>
      </c>
      <c r="T4" s="48" t="s">
        <v>324</v>
      </c>
      <c r="U4" s="60" t="s">
        <v>233</v>
      </c>
      <c r="V4" s="19"/>
      <c r="W4" s="47" t="s">
        <v>228</v>
      </c>
      <c r="X4" s="47" t="s">
        <v>229</v>
      </c>
      <c r="Y4" s="47" t="s">
        <v>230</v>
      </c>
      <c r="Z4" s="47" t="s">
        <v>231</v>
      </c>
      <c r="AA4" s="48" t="s">
        <v>232</v>
      </c>
      <c r="AB4" s="48" t="s">
        <v>270</v>
      </c>
      <c r="AC4" s="48" t="s">
        <v>271</v>
      </c>
      <c r="AD4" s="48" t="s">
        <v>324</v>
      </c>
      <c r="AE4" s="60" t="s">
        <v>233</v>
      </c>
      <c r="AF4" s="19"/>
      <c r="AG4" s="47" t="s">
        <v>234</v>
      </c>
      <c r="AH4" s="47" t="s">
        <v>235</v>
      </c>
      <c r="AI4" s="47" t="s">
        <v>236</v>
      </c>
      <c r="AJ4" s="47" t="s">
        <v>272</v>
      </c>
      <c r="AK4" s="47" t="s">
        <v>273</v>
      </c>
      <c r="AL4" s="47" t="s">
        <v>326</v>
      </c>
      <c r="AM4" s="47" t="s">
        <v>327</v>
      </c>
      <c r="AN4" s="60" t="s">
        <v>233</v>
      </c>
      <c r="AO4" s="19"/>
      <c r="AP4" s="47" t="s">
        <v>234</v>
      </c>
      <c r="AQ4" s="47" t="s">
        <v>235</v>
      </c>
      <c r="AR4" s="47" t="s">
        <v>236</v>
      </c>
      <c r="AS4" s="47" t="s">
        <v>272</v>
      </c>
      <c r="AT4" s="47" t="s">
        <v>273</v>
      </c>
      <c r="AU4" s="47" t="s">
        <v>326</v>
      </c>
      <c r="AV4" s="47" t="s">
        <v>327</v>
      </c>
      <c r="AW4" s="60" t="s">
        <v>233</v>
      </c>
    </row>
    <row r="5" spans="1:49" x14ac:dyDescent="0.25">
      <c r="A5" s="49" t="s">
        <v>44</v>
      </c>
      <c r="B5" s="58">
        <v>0.4289</v>
      </c>
      <c r="C5" s="58">
        <v>0.40560000000000002</v>
      </c>
      <c r="D5" s="58">
        <v>0.36630000000000001</v>
      </c>
      <c r="E5" s="58">
        <v>0.2928</v>
      </c>
      <c r="F5" s="58">
        <v>0.36199999999999999</v>
      </c>
      <c r="G5" s="58">
        <v>0.49830000000000002</v>
      </c>
      <c r="H5" s="58">
        <v>0.43630000000000002</v>
      </c>
      <c r="I5" s="58">
        <v>0.4698</v>
      </c>
      <c r="J5" s="58">
        <v>0.55489999999999995</v>
      </c>
      <c r="K5" s="62">
        <v>0.43853816390037537</v>
      </c>
      <c r="M5" s="58">
        <v>0.4088</v>
      </c>
      <c r="N5" s="58">
        <v>0.4259</v>
      </c>
      <c r="O5" s="58">
        <v>0.44979999999999998</v>
      </c>
      <c r="P5" s="58">
        <v>0.40689999999999998</v>
      </c>
      <c r="Q5" s="58">
        <v>0.4914</v>
      </c>
      <c r="R5" s="58">
        <v>0.38429999999999997</v>
      </c>
      <c r="S5" s="58">
        <v>0.24449999630451202</v>
      </c>
      <c r="T5" s="58">
        <v>0.218</v>
      </c>
      <c r="U5" s="67">
        <v>0.37048748135566711</v>
      </c>
      <c r="W5" s="56">
        <v>3262</v>
      </c>
      <c r="X5" s="56">
        <v>3478.85</v>
      </c>
      <c r="Y5" s="56">
        <v>3772.68</v>
      </c>
      <c r="Z5" s="57">
        <v>3844.5</v>
      </c>
      <c r="AA5" s="57">
        <v>4973.75</v>
      </c>
      <c r="AB5" s="57">
        <v>5715.7</v>
      </c>
      <c r="AC5" s="57">
        <v>10045.64</v>
      </c>
      <c r="AD5" s="57">
        <v>8792.73</v>
      </c>
      <c r="AE5" s="64">
        <v>6908.205078125</v>
      </c>
      <c r="AG5" s="58">
        <v>0.4163</v>
      </c>
      <c r="AH5" s="58">
        <v>0.43020000000000003</v>
      </c>
      <c r="AI5" s="58">
        <v>0.42630000000000001</v>
      </c>
      <c r="AJ5" s="58">
        <v>0.42570000000000002</v>
      </c>
      <c r="AK5" s="58">
        <v>0.39240000000000003</v>
      </c>
      <c r="AL5" s="58">
        <v>0.2571</v>
      </c>
      <c r="AM5" s="58">
        <v>0.2535</v>
      </c>
      <c r="AN5" s="67">
        <v>0.35182905197143555</v>
      </c>
      <c r="AP5" s="58">
        <v>0.19620000000000001</v>
      </c>
      <c r="AQ5" s="58">
        <v>0.28079999999999999</v>
      </c>
      <c r="AR5" s="58">
        <v>0.38290000000000002</v>
      </c>
      <c r="AS5" s="58">
        <v>0.39419999999999999</v>
      </c>
      <c r="AT5" s="58">
        <v>0.41549999999999998</v>
      </c>
      <c r="AU5" s="58">
        <v>0.33100000000000002</v>
      </c>
      <c r="AV5" s="58">
        <v>0.42670000000000002</v>
      </c>
      <c r="AW5" s="67">
        <v>0.40197086334228516</v>
      </c>
    </row>
    <row r="6" spans="1:49" x14ac:dyDescent="0.25">
      <c r="A6" s="49" t="s">
        <v>45</v>
      </c>
      <c r="B6" s="58">
        <v>0.36420000000000002</v>
      </c>
      <c r="C6" s="58">
        <v>0.41010000000000002</v>
      </c>
      <c r="D6" s="58">
        <v>0.23100000000000001</v>
      </c>
      <c r="E6" s="58">
        <v>9.7799999999999998E-2</v>
      </c>
      <c r="F6" s="58">
        <v>0.2019</v>
      </c>
      <c r="G6" s="58">
        <v>0.14699999999999999</v>
      </c>
      <c r="H6" s="58">
        <v>0.18379999999999999</v>
      </c>
      <c r="I6" s="58">
        <v>0.2331</v>
      </c>
      <c r="J6" s="58">
        <v>0.29270000000000002</v>
      </c>
      <c r="K6" s="62">
        <v>0.28239628672599792</v>
      </c>
      <c r="M6" s="58">
        <v>0.35949999999999999</v>
      </c>
      <c r="N6" s="58">
        <v>0.23799999999999999</v>
      </c>
      <c r="O6" s="58">
        <v>0.37380000000000002</v>
      </c>
      <c r="P6" s="58">
        <v>0.3805</v>
      </c>
      <c r="Q6" s="58">
        <v>0.45079999999999998</v>
      </c>
      <c r="R6" s="58">
        <v>0.44309999999999999</v>
      </c>
      <c r="S6" s="58">
        <v>0.40509998798370361</v>
      </c>
      <c r="T6" s="58">
        <v>0.42280000000000001</v>
      </c>
      <c r="U6" s="67">
        <v>0.35315790772438049</v>
      </c>
      <c r="W6" s="54">
        <v>4072</v>
      </c>
      <c r="X6" s="54">
        <v>4046</v>
      </c>
      <c r="Y6" s="54">
        <v>4300.26</v>
      </c>
      <c r="Z6" s="53">
        <v>4721.9399999999996</v>
      </c>
      <c r="AA6" s="53">
        <v>4757.72</v>
      </c>
      <c r="AB6" s="53">
        <v>6258.76</v>
      </c>
      <c r="AC6" s="53">
        <v>7035.43</v>
      </c>
      <c r="AD6" s="53">
        <v>7423.84</v>
      </c>
      <c r="AE6" s="65">
        <v>7132.66796875</v>
      </c>
      <c r="AG6" s="58">
        <v>0.1119</v>
      </c>
      <c r="AH6" s="58">
        <v>0.38750000000000001</v>
      </c>
      <c r="AI6" s="58">
        <v>0.35920000000000002</v>
      </c>
      <c r="AJ6" s="58">
        <v>0.4022</v>
      </c>
      <c r="AK6" s="58">
        <v>0.45910000000000001</v>
      </c>
      <c r="AL6" s="58">
        <v>0.45619999999999999</v>
      </c>
      <c r="AM6" s="58">
        <v>0.41360000000000002</v>
      </c>
      <c r="AN6" s="67">
        <v>0.39341640472412109</v>
      </c>
      <c r="AP6" s="58">
        <v>9.5000000000000001E-2</v>
      </c>
      <c r="AQ6" s="58">
        <v>0.36969999999999997</v>
      </c>
      <c r="AR6" s="58">
        <v>0.22800000000000001</v>
      </c>
      <c r="AS6" s="58">
        <v>0.21870000000000001</v>
      </c>
      <c r="AT6" s="58">
        <v>0.4204</v>
      </c>
      <c r="AU6" s="58">
        <v>0.1988</v>
      </c>
      <c r="AV6" s="58">
        <v>0.1608</v>
      </c>
      <c r="AW6" s="67">
        <v>0.32477843761444092</v>
      </c>
    </row>
    <row r="7" spans="1:49" x14ac:dyDescent="0.25">
      <c r="A7" s="49" t="s">
        <v>46</v>
      </c>
      <c r="B7" s="58">
        <v>0.5665</v>
      </c>
      <c r="C7" s="58">
        <v>0.53710000000000002</v>
      </c>
      <c r="D7" s="58">
        <v>0.49</v>
      </c>
      <c r="E7" s="58">
        <v>0.40389999999999998</v>
      </c>
      <c r="F7" s="58">
        <v>0.19650000000000001</v>
      </c>
      <c r="G7" s="58">
        <v>0.35060000000000002</v>
      </c>
      <c r="H7" s="58">
        <v>0.40410000000000001</v>
      </c>
      <c r="I7" s="58">
        <v>0.47899999999999998</v>
      </c>
      <c r="J7" s="58">
        <v>0.53600000000000003</v>
      </c>
      <c r="K7" s="62">
        <v>0.52107012271881104</v>
      </c>
      <c r="M7" s="58">
        <v>0.42259999999999998</v>
      </c>
      <c r="N7" s="58">
        <v>0.8</v>
      </c>
      <c r="O7" s="58">
        <v>0.52829999999999999</v>
      </c>
      <c r="P7" s="58">
        <v>0.4909</v>
      </c>
      <c r="Q7" s="58">
        <v>0.49020000000000002</v>
      </c>
      <c r="R7" s="58">
        <v>0.45340000000000003</v>
      </c>
      <c r="S7" s="58">
        <v>0.41850000619888306</v>
      </c>
      <c r="T7" s="58">
        <v>0.4093</v>
      </c>
      <c r="U7" s="67">
        <v>0.44806766510009766</v>
      </c>
      <c r="W7" s="54">
        <v>4790</v>
      </c>
      <c r="X7" s="54">
        <v>5590</v>
      </c>
      <c r="Y7" s="54">
        <v>6081</v>
      </c>
      <c r="Z7" s="53">
        <v>6618</v>
      </c>
      <c r="AA7" s="53">
        <v>7246</v>
      </c>
      <c r="AB7" s="53">
        <v>8248</v>
      </c>
      <c r="AC7" s="53">
        <v>8295</v>
      </c>
      <c r="AD7" s="53">
        <v>9130</v>
      </c>
      <c r="AE7" s="65">
        <v>9436.60546875</v>
      </c>
      <c r="AG7" s="58">
        <v>0.53</v>
      </c>
      <c r="AH7" s="58">
        <v>0.69289999999999996</v>
      </c>
      <c r="AI7" s="58">
        <v>0.27350000000000002</v>
      </c>
      <c r="AJ7" s="58">
        <v>0.48809999999999998</v>
      </c>
      <c r="AK7" s="58">
        <v>0.4723</v>
      </c>
      <c r="AL7" s="58">
        <v>0.434</v>
      </c>
      <c r="AM7" s="58">
        <v>0.41220000000000001</v>
      </c>
      <c r="AN7" s="67">
        <v>0.47700855135917664</v>
      </c>
      <c r="AP7" s="58">
        <v>0.28999999999999998</v>
      </c>
      <c r="AQ7" s="58">
        <v>0.3</v>
      </c>
      <c r="AR7" s="58">
        <v>0.25109999999999999</v>
      </c>
      <c r="AS7" s="58">
        <v>0.15640000000000001</v>
      </c>
      <c r="AT7" s="58">
        <v>0.1651</v>
      </c>
      <c r="AU7" s="58">
        <v>0.1842</v>
      </c>
      <c r="AV7" s="58">
        <v>0.25380000000000003</v>
      </c>
      <c r="AW7" s="67">
        <v>0.32417410612106323</v>
      </c>
    </row>
    <row r="8" spans="1:49" x14ac:dyDescent="0.25">
      <c r="A8" s="49" t="s">
        <v>47</v>
      </c>
      <c r="B8" s="58">
        <v>0.42809999999999998</v>
      </c>
      <c r="C8" s="58">
        <v>0.49719999999999998</v>
      </c>
      <c r="D8" s="58">
        <v>0.48199999999999998</v>
      </c>
      <c r="E8" s="58">
        <v>0.47089999999999999</v>
      </c>
      <c r="F8" s="58">
        <v>0.55730000000000002</v>
      </c>
      <c r="G8" s="58">
        <v>0.59570000000000001</v>
      </c>
      <c r="H8" s="58">
        <v>0.59770000000000001</v>
      </c>
      <c r="I8" s="58">
        <v>0.61729999999999996</v>
      </c>
      <c r="J8" s="58">
        <v>0.63100000000000001</v>
      </c>
      <c r="K8" s="62">
        <v>0.61924648284912109</v>
      </c>
      <c r="M8" s="58">
        <v>0.2288</v>
      </c>
      <c r="N8" s="58">
        <v>0.42549999999999999</v>
      </c>
      <c r="O8" s="58">
        <v>0.43990000000000001</v>
      </c>
      <c r="P8" s="58">
        <v>0.40920000000000001</v>
      </c>
      <c r="Q8" s="58">
        <v>0.4617</v>
      </c>
      <c r="R8" s="58">
        <v>0.55020000000000002</v>
      </c>
      <c r="S8" s="58">
        <v>0.55119997262954712</v>
      </c>
      <c r="T8" s="58">
        <v>0.5867</v>
      </c>
      <c r="U8" s="67">
        <v>0.47245195508003235</v>
      </c>
      <c r="W8" s="54">
        <v>3542</v>
      </c>
      <c r="X8" s="54">
        <v>3955.71</v>
      </c>
      <c r="Y8" s="54">
        <v>5077.09</v>
      </c>
      <c r="Z8" s="53">
        <v>4438.08</v>
      </c>
      <c r="AA8" s="53">
        <v>4810.1899999999996</v>
      </c>
      <c r="AB8" s="53">
        <v>5436.88</v>
      </c>
      <c r="AC8" s="53">
        <v>5850</v>
      </c>
      <c r="AD8" s="53">
        <v>6512.74</v>
      </c>
      <c r="AE8" s="65">
        <v>6083.8935546875</v>
      </c>
      <c r="AG8" s="58">
        <v>0.46850000000000003</v>
      </c>
      <c r="AH8" s="58">
        <v>0.3533</v>
      </c>
      <c r="AI8" s="58">
        <v>0.2082</v>
      </c>
      <c r="AJ8" s="58">
        <v>0.42280000000000001</v>
      </c>
      <c r="AK8" s="58">
        <v>0.53590000000000004</v>
      </c>
      <c r="AL8" s="58">
        <v>0.55889999999999995</v>
      </c>
      <c r="AM8" s="58">
        <v>0.57550000000000001</v>
      </c>
      <c r="AN8" s="67">
        <v>0.45259538292884827</v>
      </c>
      <c r="AP8" s="58">
        <v>0.48359999999999997</v>
      </c>
      <c r="AQ8" s="58">
        <v>0.61799999999999999</v>
      </c>
      <c r="AR8" s="58">
        <v>0.45319999999999999</v>
      </c>
      <c r="AS8" s="58">
        <v>0.43020000000000003</v>
      </c>
      <c r="AT8" s="58">
        <v>0.40139999999999998</v>
      </c>
      <c r="AU8" s="58">
        <v>0.6018</v>
      </c>
      <c r="AV8" s="58">
        <v>0.76519999999999999</v>
      </c>
      <c r="AW8" s="67">
        <v>0.60200226306915283</v>
      </c>
    </row>
    <row r="9" spans="1:49" x14ac:dyDescent="0.25">
      <c r="A9" s="44" t="s">
        <v>48</v>
      </c>
      <c r="B9" s="59">
        <v>0.39660000000000001</v>
      </c>
      <c r="C9" s="59">
        <v>0.45279999999999998</v>
      </c>
      <c r="D9" s="59">
        <v>0.4582</v>
      </c>
      <c r="E9" s="59">
        <v>0.38779999999999998</v>
      </c>
      <c r="F9" s="59">
        <v>0.33560000000000001</v>
      </c>
      <c r="G9" s="59">
        <v>0.40689999999999998</v>
      </c>
      <c r="H9" s="59">
        <v>0.4108</v>
      </c>
      <c r="I9" s="59">
        <v>0.44359999999999999</v>
      </c>
      <c r="J9" s="59">
        <v>0.47160000000000002</v>
      </c>
      <c r="K9" s="63">
        <v>0.52578467130661011</v>
      </c>
      <c r="L9" s="19"/>
      <c r="M9" s="59">
        <v>5.3E-3</v>
      </c>
      <c r="N9" s="59">
        <v>4.2999999999999997E-2</v>
      </c>
      <c r="O9" s="59">
        <v>0.18329999999999999</v>
      </c>
      <c r="P9" s="59">
        <v>0.18490000000000001</v>
      </c>
      <c r="Q9" s="59">
        <v>0.23130000000000001</v>
      </c>
      <c r="R9" s="59">
        <v>0.29370000000000002</v>
      </c>
      <c r="S9" s="59">
        <v>0.30889999866485596</v>
      </c>
      <c r="T9" s="59">
        <v>0.31009999999999999</v>
      </c>
      <c r="U9" s="68">
        <v>0.22868946194648743</v>
      </c>
      <c r="V9" s="19"/>
      <c r="W9" s="55">
        <v>4557</v>
      </c>
      <c r="X9" s="55">
        <v>5534</v>
      </c>
      <c r="Y9" s="55">
        <v>4800</v>
      </c>
      <c r="Z9" s="52">
        <v>5375</v>
      </c>
      <c r="AA9" s="52">
        <v>5400</v>
      </c>
      <c r="AB9" s="52">
        <v>6000</v>
      </c>
      <c r="AC9" s="52">
        <v>6000</v>
      </c>
      <c r="AD9" s="52">
        <v>6600</v>
      </c>
      <c r="AE9" s="66">
        <v>6822.03955078125</v>
      </c>
      <c r="AF9" s="19"/>
      <c r="AG9" s="59">
        <v>1.26E-2</v>
      </c>
      <c r="AH9" s="59">
        <v>8.4199999999999997E-2</v>
      </c>
      <c r="AI9" s="59">
        <v>0.1618</v>
      </c>
      <c r="AJ9" s="59">
        <v>0.19070000000000001</v>
      </c>
      <c r="AK9" s="59">
        <v>0.26219999999999999</v>
      </c>
      <c r="AL9" s="59">
        <v>0.28920000000000001</v>
      </c>
      <c r="AM9" s="59">
        <v>0.29120000000000001</v>
      </c>
      <c r="AN9" s="68">
        <v>0.22688537836074829</v>
      </c>
      <c r="AO9" s="19"/>
      <c r="AP9" s="59">
        <v>3.4299999999999997E-2</v>
      </c>
      <c r="AQ9" s="59">
        <v>5.8200000000000002E-2</v>
      </c>
      <c r="AR9" s="59">
        <v>0.1226</v>
      </c>
      <c r="AS9" s="59">
        <v>5.7599999999999998E-2</v>
      </c>
      <c r="AT9" s="59">
        <v>8.6599999999999996E-2</v>
      </c>
      <c r="AU9" s="59">
        <v>9.2399999999999996E-2</v>
      </c>
      <c r="AV9" s="59">
        <v>0.1318</v>
      </c>
      <c r="AW9" s="68">
        <v>0.12142572551965714</v>
      </c>
    </row>
    <row r="10" spans="1:49" x14ac:dyDescent="0.25">
      <c r="A10" s="49" t="s">
        <v>49</v>
      </c>
      <c r="B10" s="58">
        <v>0.30790000000000001</v>
      </c>
      <c r="C10" s="58">
        <v>0.30470000000000003</v>
      </c>
      <c r="D10" s="58">
        <v>0.309</v>
      </c>
      <c r="E10" s="58">
        <v>0.2329</v>
      </c>
      <c r="F10" s="58">
        <v>0.44159999999999999</v>
      </c>
      <c r="G10" s="58">
        <v>0.44419999999999998</v>
      </c>
      <c r="H10" s="58">
        <v>0.44469999999999998</v>
      </c>
      <c r="I10" s="58">
        <v>0.51549999999999996</v>
      </c>
      <c r="J10" s="58">
        <v>0.51649999999999996</v>
      </c>
      <c r="K10" s="62">
        <v>0.52341544628143311</v>
      </c>
      <c r="M10" s="58">
        <v>0.40949999999999998</v>
      </c>
      <c r="N10" s="58">
        <v>0.22</v>
      </c>
      <c r="O10" s="58">
        <v>0.2145</v>
      </c>
      <c r="P10" s="58">
        <v>0.2147</v>
      </c>
      <c r="Q10" s="58">
        <v>0.254</v>
      </c>
      <c r="R10" s="58">
        <v>0.24</v>
      </c>
      <c r="S10" s="58">
        <v>0.2671000063419342</v>
      </c>
      <c r="T10" s="58">
        <v>0.29220000000000002</v>
      </c>
      <c r="U10" s="67">
        <v>0.25200283527374268</v>
      </c>
      <c r="W10" s="54">
        <v>4051.03</v>
      </c>
      <c r="X10" s="54">
        <v>5426.21</v>
      </c>
      <c r="Y10" s="54">
        <v>6195.81</v>
      </c>
      <c r="Z10" s="53">
        <v>5942.5</v>
      </c>
      <c r="AA10" s="53">
        <v>6226</v>
      </c>
      <c r="AB10" s="53">
        <v>6756</v>
      </c>
      <c r="AC10" s="53">
        <v>6933.63</v>
      </c>
      <c r="AD10" s="53">
        <v>7711.1</v>
      </c>
      <c r="AE10" s="65">
        <v>7441.34521484375</v>
      </c>
      <c r="AG10" s="58">
        <v>0.24299999999999999</v>
      </c>
      <c r="AH10" s="58">
        <v>0.21879999999999999</v>
      </c>
      <c r="AI10" s="58">
        <v>0.1157</v>
      </c>
      <c r="AJ10" s="58">
        <v>0.19819999999999999</v>
      </c>
      <c r="AK10" s="58">
        <v>0.1515</v>
      </c>
      <c r="AL10" s="58">
        <v>0.29759999999999998</v>
      </c>
      <c r="AM10" s="58">
        <v>0.28100000000000003</v>
      </c>
      <c r="AN10" s="67">
        <v>0.22768943011760712</v>
      </c>
      <c r="AP10" s="58">
        <v>0.06</v>
      </c>
      <c r="AQ10" s="58">
        <v>0.1086</v>
      </c>
      <c r="AR10" s="58">
        <v>0.17499999999999999</v>
      </c>
      <c r="AS10" s="58">
        <v>0.22720000000000001</v>
      </c>
      <c r="AT10" s="58">
        <v>0.16539999999999999</v>
      </c>
      <c r="AU10" s="58">
        <v>0.41399999999999998</v>
      </c>
      <c r="AV10" s="58">
        <v>0.29210000000000003</v>
      </c>
      <c r="AW10" s="67">
        <v>0.2483997642993927</v>
      </c>
    </row>
    <row r="11" spans="1:49" x14ac:dyDescent="0.25">
      <c r="A11" s="49" t="s">
        <v>50</v>
      </c>
      <c r="B11" s="58">
        <v>0.42270000000000002</v>
      </c>
      <c r="C11" s="58">
        <v>0.40899999999999997</v>
      </c>
      <c r="D11" s="58">
        <v>0.44369999999999998</v>
      </c>
      <c r="E11" s="58">
        <v>0.28599999999999998</v>
      </c>
      <c r="F11" s="58">
        <v>0.33310000000000001</v>
      </c>
      <c r="G11" s="58">
        <v>0.32500000000000001</v>
      </c>
      <c r="H11" s="58">
        <v>0.33939999999999998</v>
      </c>
      <c r="I11" s="58">
        <v>0.36049999999999999</v>
      </c>
      <c r="J11" s="58">
        <v>0.38740000000000002</v>
      </c>
      <c r="K11" s="62">
        <v>0.47351226210594177</v>
      </c>
      <c r="M11" s="58">
        <v>0.55740000000000001</v>
      </c>
      <c r="N11" s="58">
        <v>0.55000000000000004</v>
      </c>
      <c r="O11" s="58">
        <v>0.27400000000000002</v>
      </c>
      <c r="P11" s="58">
        <v>0.28720000000000001</v>
      </c>
      <c r="Q11" s="58">
        <v>0.35520000000000002</v>
      </c>
      <c r="R11" s="58">
        <v>0.30080000000000001</v>
      </c>
      <c r="S11" s="58">
        <v>0.26440000534057617</v>
      </c>
      <c r="T11" s="58">
        <v>0.26850000000000002</v>
      </c>
      <c r="U11" s="67">
        <v>0.32613345980644226</v>
      </c>
      <c r="W11" s="54">
        <v>4320</v>
      </c>
      <c r="X11" s="54">
        <v>6580</v>
      </c>
      <c r="Y11" s="54">
        <v>5137.87</v>
      </c>
      <c r="Z11" s="53">
        <v>4738.8</v>
      </c>
      <c r="AA11" s="53">
        <v>5855</v>
      </c>
      <c r="AB11" s="53">
        <v>6598.81</v>
      </c>
      <c r="AC11" s="53">
        <v>7379.59</v>
      </c>
      <c r="AD11" s="53">
        <v>8084.48</v>
      </c>
      <c r="AE11" s="65">
        <v>8465.1474609375</v>
      </c>
      <c r="AG11" s="58">
        <v>0.71</v>
      </c>
      <c r="AH11" s="58">
        <v>0.28899999999999998</v>
      </c>
      <c r="AI11" s="58">
        <v>0.30740000000000001</v>
      </c>
      <c r="AJ11" s="58">
        <v>0.31940000000000002</v>
      </c>
      <c r="AK11" s="58">
        <v>0.35</v>
      </c>
      <c r="AL11" s="58">
        <v>0.30690000000000001</v>
      </c>
      <c r="AM11" s="58">
        <v>0.27610000000000001</v>
      </c>
      <c r="AN11" s="67">
        <v>0.30517828464508057</v>
      </c>
      <c r="AP11" s="58">
        <v>0.83860000000000001</v>
      </c>
      <c r="AQ11" s="58">
        <v>0.22700000000000001</v>
      </c>
      <c r="AR11" s="58">
        <v>0.32200000000000001</v>
      </c>
      <c r="AS11" s="58">
        <v>0.2394</v>
      </c>
      <c r="AT11" s="58">
        <v>0.28549999999999998</v>
      </c>
      <c r="AU11" s="58">
        <v>0.34639999999999999</v>
      </c>
      <c r="AV11" s="58">
        <v>0.33510000000000001</v>
      </c>
      <c r="AW11" s="67">
        <v>0.30385178327560425</v>
      </c>
    </row>
    <row r="12" spans="1:49" x14ac:dyDescent="0.25">
      <c r="A12" s="49" t="s">
        <v>51</v>
      </c>
      <c r="B12" s="58">
        <v>0.60560000000000003</v>
      </c>
      <c r="C12" s="58">
        <v>0.61560000000000004</v>
      </c>
      <c r="D12" s="58">
        <v>0.64590000000000003</v>
      </c>
      <c r="E12" s="58">
        <v>0.44790000000000002</v>
      </c>
      <c r="F12" s="58">
        <v>0.49359999999999998</v>
      </c>
      <c r="G12" s="58">
        <v>0.61399999999999999</v>
      </c>
      <c r="H12" s="58">
        <v>0.63990000000000002</v>
      </c>
      <c r="I12" s="58">
        <v>0.69789999999999996</v>
      </c>
      <c r="J12" s="58">
        <v>0.70079999999999998</v>
      </c>
      <c r="K12" s="62">
        <v>0.66105329990386963</v>
      </c>
      <c r="M12" s="58">
        <v>0.3584</v>
      </c>
      <c r="N12" s="58">
        <v>0.44900000000000001</v>
      </c>
      <c r="O12" s="58">
        <v>0.42880000000000001</v>
      </c>
      <c r="P12" s="58">
        <v>0.4017</v>
      </c>
      <c r="Q12" s="58">
        <v>0.32190000000000002</v>
      </c>
      <c r="R12" s="58">
        <v>0.48459999999999998</v>
      </c>
      <c r="S12" s="58">
        <v>0.55570000410079956</v>
      </c>
      <c r="T12" s="58">
        <v>0.50939999999999996</v>
      </c>
      <c r="U12" s="67">
        <v>0.44711372256278992</v>
      </c>
      <c r="W12" s="54">
        <v>0</v>
      </c>
      <c r="X12" s="54">
        <v>1</v>
      </c>
      <c r="Y12" s="54">
        <v>4160</v>
      </c>
      <c r="Z12" s="53">
        <v>6021</v>
      </c>
      <c r="AA12" s="53">
        <v>6240</v>
      </c>
      <c r="AB12" s="53">
        <v>6240</v>
      </c>
      <c r="AC12" s="53">
        <v>7020</v>
      </c>
      <c r="AD12" s="53">
        <v>8060</v>
      </c>
      <c r="AE12" s="65">
        <v>7908.6064453125</v>
      </c>
      <c r="AG12" s="58">
        <v>0.45390000000000003</v>
      </c>
      <c r="AH12" s="58">
        <v>0.42370000000000002</v>
      </c>
      <c r="AI12" s="58">
        <v>0.43099999999999999</v>
      </c>
      <c r="AJ12" s="58">
        <v>0.27560000000000001</v>
      </c>
      <c r="AK12" s="58">
        <v>0.49509999999999998</v>
      </c>
      <c r="AL12" s="58">
        <v>0.57920000000000005</v>
      </c>
      <c r="AM12" s="58">
        <v>0.49120000000000003</v>
      </c>
      <c r="AN12" s="67">
        <v>0.44939860701560974</v>
      </c>
      <c r="AP12" s="58">
        <v>0.153</v>
      </c>
      <c r="AQ12" s="58">
        <v>0.255</v>
      </c>
      <c r="AR12" s="58">
        <v>0.3765</v>
      </c>
      <c r="AS12" s="58">
        <v>0.66659999999999997</v>
      </c>
      <c r="AT12" s="58">
        <v>0.67500000000000004</v>
      </c>
      <c r="AU12" s="58">
        <v>0.50470000000000004</v>
      </c>
      <c r="AV12" s="58">
        <v>0.59089999999999998</v>
      </c>
      <c r="AW12" s="67">
        <v>0.40581229329109192</v>
      </c>
    </row>
    <row r="13" spans="1:49" x14ac:dyDescent="0.25">
      <c r="A13" s="49" t="s">
        <v>52</v>
      </c>
      <c r="B13" s="58">
        <v>0.36559999999999998</v>
      </c>
      <c r="C13" s="58">
        <v>0.46150000000000002</v>
      </c>
      <c r="D13" s="58">
        <v>0.498</v>
      </c>
      <c r="E13" s="58">
        <v>0.41599999999999998</v>
      </c>
      <c r="F13" s="58">
        <v>0.55630000000000002</v>
      </c>
      <c r="G13" s="58">
        <v>0.58460000000000001</v>
      </c>
      <c r="H13" s="58">
        <v>0.54730000000000001</v>
      </c>
      <c r="I13" s="58">
        <v>0.63660000000000005</v>
      </c>
      <c r="J13" s="58">
        <v>0.69330000000000003</v>
      </c>
      <c r="K13" s="62">
        <v>0.60191231966018677</v>
      </c>
      <c r="M13" s="58">
        <v>0.17499999999999999</v>
      </c>
      <c r="N13" s="58">
        <v>0.16689999999999999</v>
      </c>
      <c r="O13" s="58">
        <v>0.21590000000000001</v>
      </c>
      <c r="P13" s="58">
        <v>0.1512</v>
      </c>
      <c r="Q13" s="58">
        <v>0.38350000000000001</v>
      </c>
      <c r="R13" s="58">
        <v>0.37209999999999999</v>
      </c>
      <c r="S13" s="58">
        <v>0.39329999685287476</v>
      </c>
      <c r="T13" s="58">
        <v>0.4496</v>
      </c>
      <c r="U13" s="67">
        <v>0.32109194993972778</v>
      </c>
      <c r="W13" s="54">
        <v>4344</v>
      </c>
      <c r="X13" s="54">
        <v>7020</v>
      </c>
      <c r="Y13" s="54">
        <v>6409</v>
      </c>
      <c r="Z13" s="53">
        <v>6890</v>
      </c>
      <c r="AA13" s="53">
        <v>7800</v>
      </c>
      <c r="AB13" s="53">
        <v>8580</v>
      </c>
      <c r="AC13" s="53">
        <v>9321</v>
      </c>
      <c r="AD13" s="53">
        <v>9880</v>
      </c>
      <c r="AE13" s="65">
        <v>8507.0478515625</v>
      </c>
      <c r="AG13" s="58">
        <v>0.20799999999999999</v>
      </c>
      <c r="AH13" s="58">
        <v>0.19600000000000001</v>
      </c>
      <c r="AI13" s="58">
        <v>0.1201</v>
      </c>
      <c r="AJ13" s="58">
        <v>0.26640000000000003</v>
      </c>
      <c r="AK13" s="58">
        <v>0.35970000000000002</v>
      </c>
      <c r="AL13" s="58">
        <v>0.3886</v>
      </c>
      <c r="AM13" s="58">
        <v>0.42109999999999997</v>
      </c>
      <c r="AN13" s="67">
        <v>0.36088225245475769</v>
      </c>
      <c r="AP13" s="58">
        <v>0.442</v>
      </c>
      <c r="AQ13" s="58">
        <v>0.54100000000000004</v>
      </c>
      <c r="AR13" s="58">
        <v>0.44869999999999999</v>
      </c>
      <c r="AS13" s="58">
        <v>0.33079999999999998</v>
      </c>
      <c r="AT13" s="58">
        <v>0.29239999999999999</v>
      </c>
      <c r="AU13" s="58">
        <v>0.40550000000000003</v>
      </c>
      <c r="AV13" s="58">
        <v>0.41870000000000002</v>
      </c>
      <c r="AW13" s="67">
        <v>0.42361339926719666</v>
      </c>
    </row>
    <row r="14" spans="1:49" x14ac:dyDescent="0.25">
      <c r="A14" s="44" t="s">
        <v>53</v>
      </c>
      <c r="B14" s="59">
        <v>0.30209999999999998</v>
      </c>
      <c r="C14" s="59">
        <v>0.30099999999999999</v>
      </c>
      <c r="D14" s="59">
        <v>0.2495</v>
      </c>
      <c r="E14" s="59">
        <v>0.219</v>
      </c>
      <c r="F14" s="59">
        <v>0.25359999999999999</v>
      </c>
      <c r="G14" s="59">
        <v>0.31219999999999998</v>
      </c>
      <c r="H14" s="59">
        <v>0.35520000000000002</v>
      </c>
      <c r="I14" s="59">
        <v>0.35139999999999999</v>
      </c>
      <c r="J14" s="59">
        <v>0.3866</v>
      </c>
      <c r="K14" s="63">
        <v>0.32963460683822632</v>
      </c>
      <c r="L14" s="19"/>
      <c r="M14" s="59">
        <v>0.25669999999999998</v>
      </c>
      <c r="N14" s="59">
        <v>0.26829999999999998</v>
      </c>
      <c r="O14" s="59">
        <v>0.26800000000000002</v>
      </c>
      <c r="P14" s="59">
        <v>0.24</v>
      </c>
      <c r="Q14" s="59">
        <v>0.28139999999999998</v>
      </c>
      <c r="R14" s="59">
        <v>0.2228</v>
      </c>
      <c r="S14" s="59">
        <v>0.17270000278949738</v>
      </c>
      <c r="T14" s="59">
        <v>0.191</v>
      </c>
      <c r="U14" s="68">
        <v>0.25963172316551208</v>
      </c>
      <c r="V14" s="19"/>
      <c r="W14" s="55">
        <v>4119</v>
      </c>
      <c r="X14" s="55">
        <v>4392</v>
      </c>
      <c r="Y14" s="55">
        <v>4695</v>
      </c>
      <c r="Z14" s="52">
        <v>4617</v>
      </c>
      <c r="AA14" s="52">
        <v>5332</v>
      </c>
      <c r="AB14" s="52">
        <v>5838</v>
      </c>
      <c r="AC14" s="52">
        <v>6349</v>
      </c>
      <c r="AD14" s="52">
        <v>6980</v>
      </c>
      <c r="AE14" s="66">
        <v>7340.732421875</v>
      </c>
      <c r="AF14" s="19"/>
      <c r="AG14" s="59">
        <v>0.25879999999999997</v>
      </c>
      <c r="AH14" s="59">
        <v>0.27200000000000002</v>
      </c>
      <c r="AI14" s="59">
        <v>0.24049999999999999</v>
      </c>
      <c r="AJ14" s="59">
        <v>0.2641</v>
      </c>
      <c r="AK14" s="59">
        <v>0.27510000000000001</v>
      </c>
      <c r="AL14" s="59">
        <v>0.19539999999999999</v>
      </c>
      <c r="AM14" s="59">
        <v>0.17710000000000001</v>
      </c>
      <c r="AN14" s="68">
        <v>0.21898554265499115</v>
      </c>
      <c r="AO14" s="19"/>
      <c r="AP14" s="59">
        <v>9.5100000000000004E-2</v>
      </c>
      <c r="AQ14" s="59">
        <v>0.60299999999999998</v>
      </c>
      <c r="AR14" s="59">
        <v>0.23200000000000001</v>
      </c>
      <c r="AS14" s="59">
        <v>0.21829999999999999</v>
      </c>
      <c r="AT14" s="59">
        <v>0.19800000000000001</v>
      </c>
      <c r="AU14" s="59">
        <v>0.30830000000000002</v>
      </c>
      <c r="AV14" s="59">
        <v>0.17630000000000001</v>
      </c>
      <c r="AW14" s="68">
        <v>0.15062780678272247</v>
      </c>
    </row>
    <row r="15" spans="1:49" x14ac:dyDescent="0.25">
      <c r="A15" s="49" t="s">
        <v>54</v>
      </c>
      <c r="B15" s="58">
        <v>0.55059999999999998</v>
      </c>
      <c r="C15" s="58">
        <v>0.52880000000000005</v>
      </c>
      <c r="D15" s="58">
        <v>0.53400000000000003</v>
      </c>
      <c r="E15" s="58">
        <v>0.37490000000000001</v>
      </c>
      <c r="F15" s="58">
        <v>0.40410000000000001</v>
      </c>
      <c r="G15" s="58">
        <v>0.46010000000000001</v>
      </c>
      <c r="H15" s="58">
        <v>0.45950000000000002</v>
      </c>
      <c r="I15" s="58">
        <v>0.48280000000000001</v>
      </c>
      <c r="J15" s="58">
        <v>0.48830000000000001</v>
      </c>
      <c r="K15" s="62">
        <v>0.51242989301681519</v>
      </c>
      <c r="M15" s="58">
        <v>0.39960000000000001</v>
      </c>
      <c r="N15" s="58">
        <v>0.4088</v>
      </c>
      <c r="O15" s="58">
        <v>0.42720000000000002</v>
      </c>
      <c r="P15" s="58">
        <v>0.4138</v>
      </c>
      <c r="Q15" s="58">
        <v>0.4662</v>
      </c>
      <c r="R15" s="58">
        <v>0.46310000000000001</v>
      </c>
      <c r="S15" s="58">
        <v>0.43369999527931213</v>
      </c>
      <c r="T15" s="58">
        <v>0.36870000000000003</v>
      </c>
      <c r="U15" s="67">
        <v>0.43575850129127502</v>
      </c>
      <c r="W15" s="54">
        <v>3683.03</v>
      </c>
      <c r="X15" s="54">
        <v>3756.21</v>
      </c>
      <c r="Y15" s="54">
        <v>3939.65</v>
      </c>
      <c r="Z15" s="53">
        <v>4234.13</v>
      </c>
      <c r="AA15" s="53">
        <v>4690.4799999999996</v>
      </c>
      <c r="AB15" s="53">
        <v>4983.58</v>
      </c>
      <c r="AC15" s="53">
        <v>5535.27</v>
      </c>
      <c r="AD15" s="53">
        <v>6155.74</v>
      </c>
      <c r="AE15" s="65">
        <v>5528.90478515625</v>
      </c>
      <c r="AG15" s="58">
        <v>0.40699999999999997</v>
      </c>
      <c r="AH15" s="58">
        <v>0.4093</v>
      </c>
      <c r="AI15" s="58">
        <v>0.42580000000000001</v>
      </c>
      <c r="AJ15" s="58">
        <v>0.44209999999999999</v>
      </c>
      <c r="AK15" s="58">
        <v>0.47139999999999999</v>
      </c>
      <c r="AL15" s="58">
        <v>0.44330000000000003</v>
      </c>
      <c r="AM15" s="58">
        <v>0.41589999999999999</v>
      </c>
      <c r="AN15" s="67">
        <v>0.45493036508560181</v>
      </c>
      <c r="AP15" s="58">
        <v>0.43380000000000002</v>
      </c>
      <c r="AQ15" s="58">
        <v>0.57320000000000004</v>
      </c>
      <c r="AR15" s="58">
        <v>0.5998</v>
      </c>
      <c r="AS15" s="58">
        <v>0.5857</v>
      </c>
      <c r="AT15" s="58">
        <v>0.62609999999999999</v>
      </c>
      <c r="AU15" s="58">
        <v>0.63629999999999998</v>
      </c>
      <c r="AV15" s="58">
        <v>0.5776</v>
      </c>
      <c r="AW15" s="67">
        <v>0.64581286907196045</v>
      </c>
    </row>
    <row r="16" spans="1:49" x14ac:dyDescent="0.25">
      <c r="A16" s="49" t="s">
        <v>55</v>
      </c>
      <c r="B16" s="58">
        <v>0.34160000000000001</v>
      </c>
      <c r="C16" s="58">
        <v>0.39290000000000003</v>
      </c>
      <c r="D16" s="58">
        <v>0.3851</v>
      </c>
      <c r="E16" s="58">
        <v>0.2989</v>
      </c>
      <c r="F16" s="58">
        <v>0.34379999999999999</v>
      </c>
      <c r="G16" s="58">
        <v>0.36969999999999997</v>
      </c>
      <c r="H16" s="58">
        <v>0.37119999999999997</v>
      </c>
      <c r="I16" s="58">
        <v>0.42430000000000001</v>
      </c>
      <c r="J16" s="58">
        <v>0.44290000000000002</v>
      </c>
      <c r="K16" s="62">
        <v>0.37328478693962097</v>
      </c>
      <c r="M16" s="58">
        <v>2.5999999999999999E-3</v>
      </c>
      <c r="N16" s="58">
        <v>8.4000000000000005E-2</v>
      </c>
      <c r="O16" s="58">
        <v>0.16370000000000001</v>
      </c>
      <c r="P16" s="58">
        <v>0.16300000000000001</v>
      </c>
      <c r="Q16" s="58">
        <v>0.1409</v>
      </c>
      <c r="R16" s="58">
        <v>0.12690000000000001</v>
      </c>
      <c r="S16" s="58">
        <v>0.44040000438690186</v>
      </c>
      <c r="T16" s="58">
        <v>0.29480000000000001</v>
      </c>
      <c r="U16" s="67">
        <v>0.21584507822990417</v>
      </c>
      <c r="W16" s="54">
        <v>0</v>
      </c>
      <c r="X16" s="54">
        <v>1</v>
      </c>
      <c r="Y16" s="54">
        <v>7200</v>
      </c>
      <c r="Z16" s="53">
        <v>7930.5</v>
      </c>
      <c r="AA16" s="53">
        <v>5232.5</v>
      </c>
      <c r="AB16" s="53">
        <v>4160</v>
      </c>
      <c r="AC16" s="53">
        <v>7200</v>
      </c>
      <c r="AD16" s="53">
        <v>6195</v>
      </c>
      <c r="AE16" s="65">
        <v>7740.07568359375</v>
      </c>
      <c r="AG16" s="58">
        <v>0.113</v>
      </c>
      <c r="AH16" s="58">
        <v>0.16769999999999999</v>
      </c>
      <c r="AI16" s="58">
        <v>0.15190000000000001</v>
      </c>
      <c r="AJ16" s="58">
        <v>9.7199999999999995E-2</v>
      </c>
      <c r="AK16" s="58">
        <v>0.11940000000000001</v>
      </c>
      <c r="AL16" s="58">
        <v>0.42859999999999998</v>
      </c>
      <c r="AM16" s="58">
        <v>0.38229999999999997</v>
      </c>
      <c r="AN16" s="67">
        <v>0.26511174440383911</v>
      </c>
      <c r="AP16" s="58">
        <v>4.5999999999999999E-2</v>
      </c>
      <c r="AQ16" s="58">
        <v>3.5400000000000001E-2</v>
      </c>
      <c r="AR16" s="58">
        <v>6.2399999999999997E-2</v>
      </c>
      <c r="AS16" s="58">
        <v>5.2200000000000003E-2</v>
      </c>
      <c r="AT16" s="58">
        <v>0.1598</v>
      </c>
      <c r="AU16" s="58">
        <v>0.34799999999999998</v>
      </c>
      <c r="AV16" s="58">
        <v>0.43890000000000001</v>
      </c>
      <c r="AW16" s="67">
        <v>0.24343326687812805</v>
      </c>
    </row>
    <row r="17" spans="1:49" x14ac:dyDescent="0.25">
      <c r="A17" s="49" t="s">
        <v>56</v>
      </c>
      <c r="B17" s="58">
        <v>0.38390000000000002</v>
      </c>
      <c r="C17" s="58">
        <v>0.38590000000000002</v>
      </c>
      <c r="D17" s="58">
        <v>0.35439999999999999</v>
      </c>
      <c r="E17" s="58">
        <v>0.28699999999999998</v>
      </c>
      <c r="F17" s="58">
        <v>0.2712</v>
      </c>
      <c r="G17" s="58">
        <v>0.32490000000000002</v>
      </c>
      <c r="H17" s="58">
        <v>0.37340000000000001</v>
      </c>
      <c r="I17" s="58">
        <v>0.4163</v>
      </c>
      <c r="J17" s="58">
        <v>0.4078</v>
      </c>
      <c r="K17" s="62">
        <v>0.42016923427581787</v>
      </c>
      <c r="M17" s="58">
        <v>0.55689999999999995</v>
      </c>
      <c r="N17" s="58">
        <v>0.6</v>
      </c>
      <c r="O17" s="58">
        <v>0.39150000000000001</v>
      </c>
      <c r="P17" s="58">
        <v>0.32029999999999997</v>
      </c>
      <c r="Q17" s="58">
        <v>0.31900000000000001</v>
      </c>
      <c r="R17" s="58">
        <v>0.35639999999999999</v>
      </c>
      <c r="S17" s="58">
        <v>0.33460000157356262</v>
      </c>
      <c r="T17" s="58">
        <v>0.34150000000000003</v>
      </c>
      <c r="U17" s="67">
        <v>0.38613712787628174</v>
      </c>
      <c r="W17" s="54">
        <v>4219</v>
      </c>
      <c r="X17" s="54">
        <v>4656</v>
      </c>
      <c r="Y17" s="54">
        <v>4570</v>
      </c>
      <c r="Z17" s="53">
        <v>5853.12</v>
      </c>
      <c r="AA17" s="53">
        <v>5446.07</v>
      </c>
      <c r="AB17" s="53">
        <v>5737.04</v>
      </c>
      <c r="AC17" s="53">
        <v>5430.49</v>
      </c>
      <c r="AD17" s="53">
        <v>5865.52</v>
      </c>
      <c r="AE17" s="65">
        <v>6526.16015625</v>
      </c>
      <c r="AG17" s="58">
        <v>0.39</v>
      </c>
      <c r="AH17" s="58">
        <v>0.39140000000000003</v>
      </c>
      <c r="AI17" s="58">
        <v>0.34939999999999999</v>
      </c>
      <c r="AJ17" s="58">
        <v>0.40570000000000001</v>
      </c>
      <c r="AK17" s="58">
        <v>0.40600000000000003</v>
      </c>
      <c r="AL17" s="58">
        <v>0.36220000000000002</v>
      </c>
      <c r="AM17" s="58">
        <v>0.3281</v>
      </c>
      <c r="AN17" s="67">
        <v>0.42408463358879089</v>
      </c>
      <c r="AP17" s="58">
        <v>2.2000000000000001E-3</v>
      </c>
      <c r="AQ17" s="58">
        <v>0.53400000000000003</v>
      </c>
      <c r="AR17" s="58">
        <v>0.4</v>
      </c>
      <c r="AS17" s="58">
        <v>0.28839999999999999</v>
      </c>
      <c r="AT17" s="58">
        <v>0.34720000000000001</v>
      </c>
      <c r="AU17" s="58">
        <v>0.19289999999999999</v>
      </c>
      <c r="AV17" s="58">
        <v>0.37159999999999999</v>
      </c>
      <c r="AW17" s="67">
        <v>0.43566766381263733</v>
      </c>
    </row>
    <row r="18" spans="1:49" x14ac:dyDescent="0.25">
      <c r="A18" s="49" t="s">
        <v>57</v>
      </c>
      <c r="B18" s="58">
        <v>0.42770000000000002</v>
      </c>
      <c r="C18" s="58">
        <v>0.44569999999999999</v>
      </c>
      <c r="D18" s="58">
        <v>0.44600000000000001</v>
      </c>
      <c r="E18" s="58">
        <v>0.33260000000000001</v>
      </c>
      <c r="F18" s="58">
        <v>0.31580000000000003</v>
      </c>
      <c r="G18" s="58">
        <v>0.38069999999999998</v>
      </c>
      <c r="H18" s="58">
        <v>0.39529999999999998</v>
      </c>
      <c r="I18" s="58">
        <v>0.4239</v>
      </c>
      <c r="J18" s="58">
        <v>0.4914</v>
      </c>
      <c r="K18" s="62">
        <v>0.49547383189201355</v>
      </c>
      <c r="M18" s="58">
        <v>0.29559999999999997</v>
      </c>
      <c r="N18" s="58">
        <v>0.27600000000000002</v>
      </c>
      <c r="O18" s="58">
        <v>0.27600000000000002</v>
      </c>
      <c r="P18" s="58">
        <v>0.25600000000000001</v>
      </c>
      <c r="Q18" s="58">
        <v>0.2954</v>
      </c>
      <c r="R18" s="58">
        <v>0.31269999999999998</v>
      </c>
      <c r="S18" s="58">
        <v>0.24799999594688416</v>
      </c>
      <c r="T18" s="58">
        <v>0.24759999999999999</v>
      </c>
      <c r="U18" s="67">
        <v>0.26114842295646667</v>
      </c>
      <c r="W18" s="54">
        <v>4393</v>
      </c>
      <c r="X18" s="54">
        <v>4650</v>
      </c>
      <c r="Y18" s="54">
        <v>4791</v>
      </c>
      <c r="Z18" s="53">
        <v>5053</v>
      </c>
      <c r="AA18" s="53">
        <v>5739</v>
      </c>
      <c r="AB18" s="53">
        <v>6344</v>
      </c>
      <c r="AC18" s="53">
        <v>6970</v>
      </c>
      <c r="AD18" s="53">
        <v>7490</v>
      </c>
      <c r="AE18" s="65">
        <v>6746.92431640625</v>
      </c>
      <c r="AG18" s="58">
        <v>0.28220000000000001</v>
      </c>
      <c r="AH18" s="58">
        <v>0.27379999999999999</v>
      </c>
      <c r="AI18" s="58">
        <v>0.2671</v>
      </c>
      <c r="AJ18" s="58">
        <v>0.26</v>
      </c>
      <c r="AK18" s="58">
        <v>0.3327</v>
      </c>
      <c r="AL18" s="58">
        <v>0.27889999999999998</v>
      </c>
      <c r="AM18" s="58">
        <v>0.24</v>
      </c>
      <c r="AN18" s="67">
        <v>0.26645246148109436</v>
      </c>
      <c r="AP18" s="58">
        <v>0.26400000000000001</v>
      </c>
      <c r="AQ18" s="58">
        <v>0.33069999999999999</v>
      </c>
      <c r="AR18" s="58">
        <v>0.34860000000000002</v>
      </c>
      <c r="AS18" s="58">
        <v>0.27639999999999998</v>
      </c>
      <c r="AT18" s="58">
        <v>0.314</v>
      </c>
      <c r="AU18" s="58">
        <v>0.35759999999999997</v>
      </c>
      <c r="AV18" s="58">
        <v>0.36080000000000001</v>
      </c>
      <c r="AW18" s="67">
        <v>0.26171708106994629</v>
      </c>
    </row>
    <row r="19" spans="1:49" x14ac:dyDescent="0.25">
      <c r="A19" s="44" t="s">
        <v>58</v>
      </c>
      <c r="B19" s="59">
        <v>0.56830000000000003</v>
      </c>
      <c r="C19" s="59">
        <v>0.63</v>
      </c>
      <c r="D19" s="59">
        <v>0.66830000000000001</v>
      </c>
      <c r="E19" s="59">
        <v>0.63470000000000004</v>
      </c>
      <c r="F19" s="59">
        <v>0.68769999999999998</v>
      </c>
      <c r="G19" s="59">
        <v>0.68820000000000003</v>
      </c>
      <c r="H19" s="59">
        <v>0.69110000000000005</v>
      </c>
      <c r="I19" s="59">
        <v>0.75070000000000003</v>
      </c>
      <c r="J19" s="59">
        <v>0.72409999999999997</v>
      </c>
      <c r="K19" s="63">
        <v>0.73658871650695801</v>
      </c>
      <c r="L19" s="19"/>
      <c r="M19" s="59">
        <v>0.31790000000000002</v>
      </c>
      <c r="N19" s="59">
        <v>0.31869999999999998</v>
      </c>
      <c r="O19" s="59">
        <v>0.52349999999999997</v>
      </c>
      <c r="P19" s="59">
        <v>0.4551</v>
      </c>
      <c r="Q19" s="59">
        <v>0.53110000000000002</v>
      </c>
      <c r="R19" s="59">
        <v>0.54259999999999997</v>
      </c>
      <c r="S19" s="59">
        <v>0.48019999265670776</v>
      </c>
      <c r="T19" s="59">
        <v>0.5554</v>
      </c>
      <c r="U19" s="68">
        <v>0.46725353598594666</v>
      </c>
      <c r="V19" s="19"/>
      <c r="W19" s="55">
        <v>0</v>
      </c>
      <c r="X19" s="55">
        <v>4847</v>
      </c>
      <c r="Y19" s="55">
        <v>4753</v>
      </c>
      <c r="Z19" s="52">
        <v>4995</v>
      </c>
      <c r="AA19" s="52">
        <v>5772</v>
      </c>
      <c r="AB19" s="52">
        <v>6749</v>
      </c>
      <c r="AC19" s="52">
        <v>7090</v>
      </c>
      <c r="AD19" s="52">
        <v>8075</v>
      </c>
      <c r="AE19" s="66">
        <v>7605.310546875</v>
      </c>
      <c r="AF19" s="19"/>
      <c r="AG19" s="59">
        <v>0.54830000000000001</v>
      </c>
      <c r="AH19" s="59">
        <v>0.75509999999999999</v>
      </c>
      <c r="AI19" s="59">
        <v>0.71340000000000003</v>
      </c>
      <c r="AJ19" s="59">
        <v>0.6996</v>
      </c>
      <c r="AK19" s="59">
        <v>0.72640000000000005</v>
      </c>
      <c r="AL19" s="59">
        <v>0.67620000000000002</v>
      </c>
      <c r="AM19" s="59">
        <v>0.7097</v>
      </c>
      <c r="AN19" s="68">
        <v>0.69419115781784058</v>
      </c>
      <c r="AO19" s="19"/>
      <c r="AP19" s="59">
        <v>0.59519999999999995</v>
      </c>
      <c r="AQ19" s="59">
        <v>0.7097</v>
      </c>
      <c r="AR19" s="59">
        <v>0.67830000000000001</v>
      </c>
      <c r="AS19" s="59">
        <v>0.64970000000000006</v>
      </c>
      <c r="AT19" s="59">
        <v>0.67510000000000003</v>
      </c>
      <c r="AU19" s="59">
        <v>0.65049999999999997</v>
      </c>
      <c r="AV19" s="59">
        <v>0.6966</v>
      </c>
      <c r="AW19" s="68">
        <v>0.68428272008895874</v>
      </c>
    </row>
    <row r="20" spans="1:49" x14ac:dyDescent="0.25">
      <c r="A20" s="49" t="s">
        <v>59</v>
      </c>
      <c r="B20" s="58">
        <v>0.44269999999999998</v>
      </c>
      <c r="C20" s="58">
        <v>0.46949999999999997</v>
      </c>
      <c r="D20" s="58">
        <v>0.43840000000000001</v>
      </c>
      <c r="E20" s="58">
        <v>0.37419999999999998</v>
      </c>
      <c r="F20" s="58">
        <v>0.44429999999999997</v>
      </c>
      <c r="G20" s="58">
        <v>0.4884</v>
      </c>
      <c r="H20" s="58">
        <v>0.47710000000000002</v>
      </c>
      <c r="I20" s="58">
        <v>0.54149999999999998</v>
      </c>
      <c r="J20" s="58">
        <v>0.55910000000000004</v>
      </c>
      <c r="K20" s="62">
        <v>0.55068325996398926</v>
      </c>
      <c r="M20" s="58">
        <v>0.48180000000000001</v>
      </c>
      <c r="N20" s="58">
        <v>0.49199999999999999</v>
      </c>
      <c r="O20" s="58">
        <v>0.5766</v>
      </c>
      <c r="P20" s="58">
        <v>0.53059999999999996</v>
      </c>
      <c r="Q20" s="58">
        <v>0.52290000000000003</v>
      </c>
      <c r="R20" s="58">
        <v>0.55479999999999996</v>
      </c>
      <c r="S20" s="58">
        <v>0.43000000715255737</v>
      </c>
      <c r="T20" s="58">
        <v>0.45839999999999997</v>
      </c>
      <c r="U20" s="67">
        <v>0.51510673761367798</v>
      </c>
      <c r="W20" s="54">
        <v>5019.25</v>
      </c>
      <c r="X20" s="54">
        <v>5472.02</v>
      </c>
      <c r="Y20" s="54">
        <v>5881.95</v>
      </c>
      <c r="Z20" s="53">
        <v>6681.64</v>
      </c>
      <c r="AA20" s="53">
        <v>6069.5</v>
      </c>
      <c r="AB20" s="53">
        <v>7318.02</v>
      </c>
      <c r="AC20" s="53">
        <v>7525.4</v>
      </c>
      <c r="AD20" s="53">
        <v>7984.49</v>
      </c>
      <c r="AE20" s="65">
        <v>7924.8662109375</v>
      </c>
      <c r="AG20" s="58">
        <v>0.41289999999999999</v>
      </c>
      <c r="AH20" s="58">
        <v>0.55279999999999996</v>
      </c>
      <c r="AI20" s="58">
        <v>0.53169999999999995</v>
      </c>
      <c r="AJ20" s="58">
        <v>0.54520000000000002</v>
      </c>
      <c r="AK20" s="58">
        <v>0.5746</v>
      </c>
      <c r="AL20" s="58">
        <v>0.44650000000000001</v>
      </c>
      <c r="AM20" s="58">
        <v>0.4587</v>
      </c>
      <c r="AN20" s="67">
        <v>0.51888793706893921</v>
      </c>
      <c r="AP20" s="58">
        <v>0.2505</v>
      </c>
      <c r="AQ20" s="58">
        <v>0.86270000000000002</v>
      </c>
      <c r="AR20" s="58">
        <v>0.77180000000000004</v>
      </c>
      <c r="AS20" s="58">
        <v>0.73099999999999998</v>
      </c>
      <c r="AT20" s="58">
        <v>0.77380000000000004</v>
      </c>
      <c r="AU20" s="58">
        <v>0.19650000000000001</v>
      </c>
      <c r="AV20" s="58">
        <v>0.2155</v>
      </c>
      <c r="AW20" s="67">
        <v>0.54998898506164551</v>
      </c>
    </row>
    <row r="21" spans="1:49" x14ac:dyDescent="0.25">
      <c r="A21" s="49" t="s">
        <v>60</v>
      </c>
      <c r="B21" s="58">
        <v>0.59930000000000005</v>
      </c>
      <c r="C21" s="58">
        <v>0.63</v>
      </c>
      <c r="D21" s="58">
        <v>0.63529999999999998</v>
      </c>
      <c r="E21" s="58">
        <v>0.60350000000000004</v>
      </c>
      <c r="F21" s="58">
        <v>0.58840000000000003</v>
      </c>
      <c r="G21" s="58">
        <v>0.58609999999999995</v>
      </c>
      <c r="H21" s="58">
        <v>0.59599999999999997</v>
      </c>
      <c r="I21" s="58">
        <v>0.59219999999999995</v>
      </c>
      <c r="J21" s="58">
        <v>0.60640000000000005</v>
      </c>
      <c r="K21" s="62">
        <v>0.64393335580825806</v>
      </c>
      <c r="M21" s="58">
        <v>0.45229999999999998</v>
      </c>
      <c r="N21" s="58">
        <v>0.48449999999999999</v>
      </c>
      <c r="O21" s="58">
        <v>0.48930000000000001</v>
      </c>
      <c r="P21" s="58">
        <v>0.57769999999999999</v>
      </c>
      <c r="Q21" s="58">
        <v>0.60099999999999998</v>
      </c>
      <c r="R21" s="58">
        <v>0.55969999999999998</v>
      </c>
      <c r="S21" s="58">
        <v>0.52999997138977051</v>
      </c>
      <c r="T21" s="58">
        <v>0.52859999999999996</v>
      </c>
      <c r="U21" s="67">
        <v>0.53685253858566284</v>
      </c>
      <c r="W21" s="54">
        <v>4555</v>
      </c>
      <c r="X21" s="54">
        <v>4978</v>
      </c>
      <c r="Y21" s="54">
        <v>5064.07</v>
      </c>
      <c r="Z21" s="53">
        <v>5494.64</v>
      </c>
      <c r="AA21" s="53">
        <v>5874.08</v>
      </c>
      <c r="AB21" s="53">
        <v>6634.89</v>
      </c>
      <c r="AC21" s="53">
        <v>7277.48</v>
      </c>
      <c r="AD21" s="53">
        <v>7395.23</v>
      </c>
      <c r="AE21" s="65">
        <v>6777.7412109375</v>
      </c>
      <c r="AG21" s="58">
        <v>0.45629999999999998</v>
      </c>
      <c r="AH21" s="58">
        <v>0.4758</v>
      </c>
      <c r="AI21" s="58">
        <v>0.53080000000000005</v>
      </c>
      <c r="AJ21" s="58">
        <v>0.52610000000000001</v>
      </c>
      <c r="AK21" s="58">
        <v>0.5534</v>
      </c>
      <c r="AL21" s="58">
        <v>0.50860000000000005</v>
      </c>
      <c r="AM21" s="58">
        <v>0.47820000000000001</v>
      </c>
      <c r="AN21" s="67">
        <v>0.48520538210868835</v>
      </c>
      <c r="AP21" s="58">
        <v>0.53700000000000003</v>
      </c>
      <c r="AQ21" s="58">
        <v>0.53469999999999995</v>
      </c>
      <c r="AR21" s="58">
        <v>0.34960000000000002</v>
      </c>
      <c r="AS21" s="58">
        <v>0.33329999999999999</v>
      </c>
      <c r="AT21" s="58">
        <v>0.2792</v>
      </c>
      <c r="AU21" s="58">
        <v>0.2079</v>
      </c>
      <c r="AV21" s="58">
        <v>0.20730000000000001</v>
      </c>
      <c r="AW21" s="67">
        <v>0.34009382128715515</v>
      </c>
    </row>
    <row r="22" spans="1:49" x14ac:dyDescent="0.25">
      <c r="A22" s="49" t="s">
        <v>61</v>
      </c>
      <c r="B22" s="58">
        <v>0.55169999999999997</v>
      </c>
      <c r="C22" s="58">
        <v>0.54890000000000005</v>
      </c>
      <c r="D22" s="58">
        <v>0.51100000000000001</v>
      </c>
      <c r="E22" s="58">
        <v>0.40139999999999998</v>
      </c>
      <c r="F22" s="58">
        <v>0.41070000000000001</v>
      </c>
      <c r="G22" s="58">
        <v>0.47670000000000001</v>
      </c>
      <c r="H22" s="58">
        <v>0.53449999999999998</v>
      </c>
      <c r="I22" s="58">
        <v>0.55889999999999995</v>
      </c>
      <c r="J22" s="58">
        <v>0.62070000000000003</v>
      </c>
      <c r="K22" s="62">
        <v>0.54487395286560059</v>
      </c>
      <c r="M22" s="58">
        <v>0.51600000000000001</v>
      </c>
      <c r="N22" s="58">
        <v>0.4325</v>
      </c>
      <c r="O22" s="58">
        <v>0.35880000000000001</v>
      </c>
      <c r="P22" s="58">
        <v>0.3831</v>
      </c>
      <c r="Q22" s="58">
        <v>0.42959999999999998</v>
      </c>
      <c r="R22" s="58">
        <v>0.4027</v>
      </c>
      <c r="S22" s="58">
        <v>0.41150000691413879</v>
      </c>
      <c r="T22" s="58">
        <v>0.39269999999999999</v>
      </c>
      <c r="U22" s="67">
        <v>0.34709474444389343</v>
      </c>
      <c r="W22" s="54">
        <v>6008</v>
      </c>
      <c r="X22" s="54">
        <v>4041</v>
      </c>
      <c r="Y22" s="54">
        <v>4138</v>
      </c>
      <c r="Z22" s="53">
        <v>3509</v>
      </c>
      <c r="AA22" s="53">
        <v>3870.6</v>
      </c>
      <c r="AB22" s="53">
        <v>4490.84</v>
      </c>
      <c r="AC22" s="53">
        <v>5066</v>
      </c>
      <c r="AD22" s="53">
        <v>5546</v>
      </c>
      <c r="AE22" s="65">
        <v>5100.4697265625</v>
      </c>
      <c r="AG22" s="58">
        <v>0.4269</v>
      </c>
      <c r="AH22" s="58">
        <v>0.34179999999999999</v>
      </c>
      <c r="AI22" s="58">
        <v>0.33839999999999998</v>
      </c>
      <c r="AJ22" s="58">
        <v>0.2974</v>
      </c>
      <c r="AK22" s="58">
        <v>0.47589999999999999</v>
      </c>
      <c r="AL22" s="58">
        <v>0.45390000000000003</v>
      </c>
      <c r="AM22" s="58">
        <v>0.40970000000000001</v>
      </c>
      <c r="AN22" s="67">
        <v>0.39811486005783081</v>
      </c>
      <c r="AP22" s="58">
        <v>0.48330000000000001</v>
      </c>
      <c r="AQ22" s="58">
        <v>0.20399999999999999</v>
      </c>
      <c r="AR22" s="58">
        <v>0.21990000000000001</v>
      </c>
      <c r="AS22" s="58">
        <v>0.20830000000000001</v>
      </c>
      <c r="AT22" s="58">
        <v>0.3911</v>
      </c>
      <c r="AU22" s="58">
        <v>0.64639999999999997</v>
      </c>
      <c r="AV22" s="58">
        <v>0.63680000000000003</v>
      </c>
      <c r="AW22" s="67">
        <v>0.70304781198501587</v>
      </c>
    </row>
    <row r="23" spans="1:49" x14ac:dyDescent="0.25">
      <c r="A23" s="49" t="s">
        <v>62</v>
      </c>
      <c r="B23" s="58">
        <v>0.50109999999999999</v>
      </c>
      <c r="C23" s="58">
        <v>0.53010000000000002</v>
      </c>
      <c r="D23" s="58">
        <v>0.48920000000000002</v>
      </c>
      <c r="E23" s="58">
        <v>0.42</v>
      </c>
      <c r="F23" s="58">
        <v>0.40279999999999999</v>
      </c>
      <c r="G23" s="58">
        <v>0.43099999999999999</v>
      </c>
      <c r="H23" s="58">
        <v>0.41549999999999998</v>
      </c>
      <c r="I23" s="58">
        <v>0.44779999999999998</v>
      </c>
      <c r="J23" s="58">
        <v>0.46860000000000002</v>
      </c>
      <c r="K23" s="62">
        <v>0.47103819251060486</v>
      </c>
      <c r="M23" s="58">
        <v>0.34849999999999998</v>
      </c>
      <c r="N23" s="58">
        <v>0.51400000000000001</v>
      </c>
      <c r="O23" s="58">
        <v>0.1588</v>
      </c>
      <c r="P23" s="58">
        <v>0.24779999999999999</v>
      </c>
      <c r="Q23" s="58">
        <v>0.33800000000000002</v>
      </c>
      <c r="R23" s="58">
        <v>0.30130000000000001</v>
      </c>
      <c r="S23" s="58">
        <v>0.25249999761581421</v>
      </c>
      <c r="T23" s="58">
        <v>0.2145</v>
      </c>
      <c r="U23" s="67">
        <v>0.29829242825508118</v>
      </c>
      <c r="W23" s="54">
        <v>3198</v>
      </c>
      <c r="X23" s="54">
        <v>3473</v>
      </c>
      <c r="Y23" s="54">
        <v>3457.5</v>
      </c>
      <c r="Z23" s="53">
        <v>3063</v>
      </c>
      <c r="AA23" s="53">
        <v>3540</v>
      </c>
      <c r="AB23" s="53">
        <v>3282</v>
      </c>
      <c r="AC23" s="53">
        <v>4067</v>
      </c>
      <c r="AD23" s="53">
        <v>4628</v>
      </c>
      <c r="AE23" s="65">
        <v>4231.6875</v>
      </c>
      <c r="AG23" s="58">
        <v>0.53100000000000003</v>
      </c>
      <c r="AH23" s="58">
        <v>0.17380000000000001</v>
      </c>
      <c r="AI23" s="58">
        <v>0.27339999999999998</v>
      </c>
      <c r="AJ23" s="58">
        <v>0.25240000000000001</v>
      </c>
      <c r="AK23" s="58">
        <v>0.29070000000000001</v>
      </c>
      <c r="AL23" s="58">
        <v>0.2833</v>
      </c>
      <c r="AM23" s="58">
        <v>0.159</v>
      </c>
      <c r="AN23" s="67">
        <v>0.27959340810775757</v>
      </c>
      <c r="AP23" s="58">
        <v>0.70599999999999996</v>
      </c>
      <c r="AQ23" s="58">
        <v>9.8400000000000001E-2</v>
      </c>
      <c r="AR23" s="58">
        <v>0.15340000000000001</v>
      </c>
      <c r="AS23" s="58">
        <v>0.12509999999999999</v>
      </c>
      <c r="AT23" s="58">
        <v>0.17330000000000001</v>
      </c>
      <c r="AU23" s="58">
        <v>0.152</v>
      </c>
      <c r="AV23" s="58">
        <v>0.23100000000000001</v>
      </c>
      <c r="AW23" s="67">
        <v>0.1981377899646759</v>
      </c>
    </row>
    <row r="24" spans="1:49" x14ac:dyDescent="0.25">
      <c r="A24" s="44" t="s">
        <v>63</v>
      </c>
      <c r="B24" s="59">
        <v>0.35510000000000003</v>
      </c>
      <c r="C24" s="59">
        <v>0.36609999999999998</v>
      </c>
      <c r="D24" s="59">
        <v>0.33779999999999999</v>
      </c>
      <c r="E24" s="59">
        <v>0.20660000000000001</v>
      </c>
      <c r="F24" s="59">
        <v>0.37619999999999998</v>
      </c>
      <c r="G24" s="59">
        <v>0.3619</v>
      </c>
      <c r="H24" s="59">
        <v>0.3836</v>
      </c>
      <c r="I24" s="59">
        <v>0.40589999999999998</v>
      </c>
      <c r="J24" s="59">
        <v>0.51719999999999999</v>
      </c>
      <c r="K24" s="63">
        <v>0.41299629211425781</v>
      </c>
      <c r="L24" s="19"/>
      <c r="M24" s="59">
        <v>0.42820000000000003</v>
      </c>
      <c r="N24" s="59">
        <v>0.33279999999999998</v>
      </c>
      <c r="O24" s="59">
        <v>0.35170000000000001</v>
      </c>
      <c r="P24" s="59">
        <v>0.3322</v>
      </c>
      <c r="Q24" s="59">
        <v>0.4541</v>
      </c>
      <c r="R24" s="59">
        <v>0.45619999999999999</v>
      </c>
      <c r="S24" s="59">
        <v>0.41330000758171082</v>
      </c>
      <c r="T24" s="59">
        <v>0.42370000000000002</v>
      </c>
      <c r="U24" s="68">
        <v>0.36593419313430786</v>
      </c>
      <c r="V24" s="19"/>
      <c r="W24" s="55">
        <v>4191.6400000000003</v>
      </c>
      <c r="X24" s="55">
        <v>4348.82</v>
      </c>
      <c r="Y24" s="55">
        <v>4784.63</v>
      </c>
      <c r="Z24" s="52">
        <v>5270.94</v>
      </c>
      <c r="AA24" s="52">
        <v>5584.84</v>
      </c>
      <c r="AB24" s="52">
        <v>6987.34</v>
      </c>
      <c r="AC24" s="52">
        <v>6763.38</v>
      </c>
      <c r="AD24" s="52">
        <v>7956.18</v>
      </c>
      <c r="AE24" s="66">
        <v>7708.27001953125</v>
      </c>
      <c r="AF24" s="19"/>
      <c r="AG24" s="59">
        <v>0.31950000000000001</v>
      </c>
      <c r="AH24" s="59">
        <v>0.35139999999999999</v>
      </c>
      <c r="AI24" s="59">
        <v>0.32100000000000001</v>
      </c>
      <c r="AJ24" s="59">
        <v>0.38650000000000001</v>
      </c>
      <c r="AK24" s="59">
        <v>0.46870000000000001</v>
      </c>
      <c r="AL24" s="59">
        <v>0.46600000000000003</v>
      </c>
      <c r="AM24" s="59">
        <v>0.43059999999999998</v>
      </c>
      <c r="AN24" s="68">
        <v>0.39513108134269714</v>
      </c>
      <c r="AO24" s="19"/>
      <c r="AP24" s="59">
        <v>0.31819999999999998</v>
      </c>
      <c r="AQ24" s="59">
        <v>0.3639</v>
      </c>
      <c r="AR24" s="59">
        <v>0.48070000000000002</v>
      </c>
      <c r="AS24" s="59">
        <v>0.73399999999999999</v>
      </c>
      <c r="AT24" s="59">
        <v>0.71330000000000005</v>
      </c>
      <c r="AU24" s="59">
        <v>0.79249999999999998</v>
      </c>
      <c r="AV24" s="59">
        <v>0.5907</v>
      </c>
      <c r="AW24" s="68">
        <v>0.71450322866439819</v>
      </c>
    </row>
    <row r="25" spans="1:49" x14ac:dyDescent="0.25">
      <c r="A25" s="49" t="s">
        <v>64</v>
      </c>
      <c r="B25" s="58">
        <v>0.37809999999999999</v>
      </c>
      <c r="C25" s="58">
        <v>0.41149999999999998</v>
      </c>
      <c r="D25" s="58">
        <v>0.39789999999999998</v>
      </c>
      <c r="E25" s="58">
        <v>0.28599999999999998</v>
      </c>
      <c r="F25" s="58">
        <v>0.2092</v>
      </c>
      <c r="G25" s="58">
        <v>0.34189999999999998</v>
      </c>
      <c r="H25" s="58">
        <v>0.37609999999999999</v>
      </c>
      <c r="I25" s="58">
        <v>0.45669999999999999</v>
      </c>
      <c r="J25" s="58">
        <v>0.49159999999999998</v>
      </c>
      <c r="K25" s="62">
        <v>0.47241547703742981</v>
      </c>
      <c r="M25" s="58">
        <v>0</v>
      </c>
      <c r="N25" s="58">
        <v>0.32100000000000001</v>
      </c>
      <c r="O25" s="58">
        <v>0.32990000000000003</v>
      </c>
      <c r="P25" s="58">
        <v>0.32129999999999997</v>
      </c>
      <c r="Q25" s="58">
        <v>0.33800000000000002</v>
      </c>
      <c r="R25" s="58">
        <v>0.36259999999999998</v>
      </c>
      <c r="S25" s="58">
        <v>0.34599998593330383</v>
      </c>
      <c r="T25" s="58">
        <v>0.36049999999999999</v>
      </c>
      <c r="U25" s="67">
        <v>0.34352719783782959</v>
      </c>
      <c r="W25" s="54">
        <v>0</v>
      </c>
      <c r="X25" s="54">
        <v>5181</v>
      </c>
      <c r="Y25" s="54">
        <v>5182</v>
      </c>
      <c r="Z25" s="53">
        <v>5211</v>
      </c>
      <c r="AA25" s="53">
        <v>5525</v>
      </c>
      <c r="AB25" s="53">
        <v>7193</v>
      </c>
      <c r="AC25" s="53">
        <v>7800</v>
      </c>
      <c r="AD25" s="53">
        <v>8390</v>
      </c>
      <c r="AE25" s="65">
        <v>7756.00048828125</v>
      </c>
      <c r="AG25" s="58">
        <v>0.32200000000000001</v>
      </c>
      <c r="AH25" s="58">
        <v>0.35799999999999998</v>
      </c>
      <c r="AI25" s="58">
        <v>0.36930000000000002</v>
      </c>
      <c r="AJ25" s="58">
        <v>0.3599</v>
      </c>
      <c r="AK25" s="58">
        <v>0.36659999999999998</v>
      </c>
      <c r="AL25" s="58">
        <v>0.37630000000000002</v>
      </c>
      <c r="AM25" s="58">
        <v>0.35299999999999998</v>
      </c>
      <c r="AN25" s="67">
        <v>0.37580704689025879</v>
      </c>
      <c r="AP25" s="58">
        <v>0.03</v>
      </c>
      <c r="AQ25" s="58">
        <v>0.35370000000000001</v>
      </c>
      <c r="AR25" s="58">
        <v>2.4799999999999999E-2</v>
      </c>
      <c r="AS25" s="58">
        <v>0.26979999999999998</v>
      </c>
      <c r="AT25" s="58">
        <v>0.2863</v>
      </c>
      <c r="AU25" s="58">
        <v>0.3538</v>
      </c>
      <c r="AV25" s="58">
        <v>0.3407</v>
      </c>
      <c r="AW25" s="67">
        <v>0.28723379969596863</v>
      </c>
    </row>
    <row r="26" spans="1:49" x14ac:dyDescent="0.25">
      <c r="A26" s="49" t="s">
        <v>65</v>
      </c>
      <c r="B26" s="58">
        <v>0.37659999999999999</v>
      </c>
      <c r="C26" s="58">
        <v>0.44540000000000002</v>
      </c>
      <c r="D26" s="58">
        <v>0.46789999999999998</v>
      </c>
      <c r="E26" s="58">
        <v>0.23849999999999999</v>
      </c>
      <c r="F26" s="58">
        <v>0.41460000000000002</v>
      </c>
      <c r="G26" s="58">
        <v>0.4093</v>
      </c>
      <c r="H26" s="58">
        <v>0.4259</v>
      </c>
      <c r="I26" s="58">
        <v>0.4834</v>
      </c>
      <c r="J26" s="58">
        <v>0.51690000000000003</v>
      </c>
      <c r="K26" s="62">
        <v>0.4530811607837677</v>
      </c>
      <c r="M26" s="58">
        <v>0.37409999999999999</v>
      </c>
      <c r="N26" s="58">
        <v>0.41049999999999998</v>
      </c>
      <c r="O26" s="58">
        <v>0.47320000000000001</v>
      </c>
      <c r="P26" s="58">
        <v>0.4178</v>
      </c>
      <c r="Q26" s="58">
        <v>0.46210000000000001</v>
      </c>
      <c r="R26" s="58">
        <v>0.4365</v>
      </c>
      <c r="S26" s="58">
        <v>0.39879998564720154</v>
      </c>
      <c r="T26" s="58">
        <v>0.40770000000000001</v>
      </c>
      <c r="U26" s="67">
        <v>0.46679532527923584</v>
      </c>
      <c r="W26" s="54">
        <v>6085.04</v>
      </c>
      <c r="X26" s="54">
        <v>6412.5</v>
      </c>
      <c r="Y26" s="54">
        <v>6743.99</v>
      </c>
      <c r="Z26" s="53">
        <v>6852.11</v>
      </c>
      <c r="AA26" s="53">
        <v>7765.12</v>
      </c>
      <c r="AB26" s="53">
        <v>7917.68</v>
      </c>
      <c r="AC26" s="53">
        <v>8376.94</v>
      </c>
      <c r="AD26" s="53">
        <v>8832.56</v>
      </c>
      <c r="AE26" s="65">
        <v>8902.5732421875</v>
      </c>
      <c r="AG26" s="58">
        <v>0.41849999999999998</v>
      </c>
      <c r="AH26" s="58">
        <v>0.51249999999999996</v>
      </c>
      <c r="AI26" s="58">
        <v>0.4501</v>
      </c>
      <c r="AJ26" s="58">
        <v>0.4642</v>
      </c>
      <c r="AK26" s="58">
        <v>0.4819</v>
      </c>
      <c r="AL26" s="58">
        <v>0.41870000000000002</v>
      </c>
      <c r="AM26" s="58">
        <v>0.4007</v>
      </c>
      <c r="AN26" s="67">
        <v>0.48018953204154968</v>
      </c>
      <c r="AP26" s="58">
        <v>0.21229999999999999</v>
      </c>
      <c r="AQ26" s="58">
        <v>0.2671</v>
      </c>
      <c r="AR26" s="58">
        <v>0.28310000000000002</v>
      </c>
      <c r="AS26" s="58">
        <v>0.2064</v>
      </c>
      <c r="AT26" s="58">
        <v>0.2727</v>
      </c>
      <c r="AU26" s="58">
        <v>0.28839999999999999</v>
      </c>
      <c r="AV26" s="58">
        <v>0.3276</v>
      </c>
      <c r="AW26" s="67">
        <v>0.27972489595413208</v>
      </c>
    </row>
    <row r="27" spans="1:49" x14ac:dyDescent="0.25">
      <c r="A27" s="49" t="s">
        <v>66</v>
      </c>
      <c r="B27" s="58">
        <v>0.46110000000000001</v>
      </c>
      <c r="C27" s="58">
        <v>0.51470000000000005</v>
      </c>
      <c r="D27" s="58">
        <v>0.50819999999999999</v>
      </c>
      <c r="E27" s="58">
        <v>0.35949999999999999</v>
      </c>
      <c r="F27" s="58">
        <v>0.37090000000000001</v>
      </c>
      <c r="G27" s="58">
        <v>0.3821</v>
      </c>
      <c r="H27" s="58">
        <v>0.40079999999999999</v>
      </c>
      <c r="I27" s="58">
        <v>0.48609999999999998</v>
      </c>
      <c r="J27" s="58">
        <v>0.49690000000000001</v>
      </c>
      <c r="K27" s="62">
        <v>0.49473148584365845</v>
      </c>
      <c r="M27" s="58">
        <v>0.41420000000000001</v>
      </c>
      <c r="N27" s="58">
        <v>0.43090000000000001</v>
      </c>
      <c r="O27" s="58">
        <v>0.41670000000000001</v>
      </c>
      <c r="P27" s="58">
        <v>0.36849999999999999</v>
      </c>
      <c r="Q27" s="58">
        <v>0.45939999999999998</v>
      </c>
      <c r="R27" s="58">
        <v>0.46039999999999998</v>
      </c>
      <c r="S27" s="58">
        <v>0.4611000120639801</v>
      </c>
      <c r="T27" s="58">
        <v>0.44469999999999998</v>
      </c>
      <c r="U27" s="67">
        <v>0.40721753239631653</v>
      </c>
      <c r="W27" s="54">
        <v>3979</v>
      </c>
      <c r="X27" s="54">
        <v>4500</v>
      </c>
      <c r="Y27" s="54">
        <v>4693</v>
      </c>
      <c r="Z27" s="53">
        <v>4550</v>
      </c>
      <c r="AA27" s="53">
        <v>5311</v>
      </c>
      <c r="AB27" s="53">
        <v>5780</v>
      </c>
      <c r="AC27" s="53">
        <v>6238</v>
      </c>
      <c r="AD27" s="53">
        <v>6305</v>
      </c>
      <c r="AE27" s="65">
        <v>6579.08642578125</v>
      </c>
      <c r="AG27" s="58">
        <v>0.4194</v>
      </c>
      <c r="AH27" s="58">
        <v>0.41860000000000003</v>
      </c>
      <c r="AI27" s="58">
        <v>0.3805</v>
      </c>
      <c r="AJ27" s="58">
        <v>0.40179999999999999</v>
      </c>
      <c r="AK27" s="58">
        <v>0.47249999999999998</v>
      </c>
      <c r="AL27" s="58">
        <v>0.46189999999999998</v>
      </c>
      <c r="AM27" s="58">
        <v>0.44109999999999999</v>
      </c>
      <c r="AN27" s="67">
        <v>0.39969632029533386</v>
      </c>
      <c r="AP27" s="58">
        <v>0.40849999999999997</v>
      </c>
      <c r="AQ27" s="58">
        <v>0.41560000000000002</v>
      </c>
      <c r="AR27" s="58">
        <v>0.39860000000000001</v>
      </c>
      <c r="AS27" s="58">
        <v>0.31709999999999999</v>
      </c>
      <c r="AT27" s="58">
        <v>0.3397</v>
      </c>
      <c r="AU27" s="58">
        <v>0.37330000000000002</v>
      </c>
      <c r="AV27" s="58">
        <v>0.41810000000000003</v>
      </c>
      <c r="AW27" s="67">
        <v>0.36710512638092041</v>
      </c>
    </row>
    <row r="28" spans="1:49" x14ac:dyDescent="0.25">
      <c r="A28" s="49" t="s">
        <v>67</v>
      </c>
      <c r="B28" s="58">
        <v>0.3896</v>
      </c>
      <c r="C28" s="58">
        <v>0.39729999999999999</v>
      </c>
      <c r="D28" s="58">
        <v>0.42559999999999998</v>
      </c>
      <c r="E28" s="58">
        <v>0.36890000000000001</v>
      </c>
      <c r="F28" s="58">
        <v>0.2301</v>
      </c>
      <c r="G28" s="58">
        <v>0.30580000000000002</v>
      </c>
      <c r="H28" s="58">
        <v>0.36620000000000003</v>
      </c>
      <c r="I28" s="58">
        <v>0.35880000000000001</v>
      </c>
      <c r="J28" s="58">
        <v>0.40589999999999998</v>
      </c>
      <c r="K28" s="62">
        <v>0.45088928937911987</v>
      </c>
      <c r="M28" s="58">
        <v>0.3387</v>
      </c>
      <c r="N28" s="58">
        <v>0.37590000000000001</v>
      </c>
      <c r="O28" s="58">
        <v>0.37740000000000001</v>
      </c>
      <c r="P28" s="58">
        <v>0.34250000000000003</v>
      </c>
      <c r="Q28" s="58">
        <v>0.36159999999999998</v>
      </c>
      <c r="R28" s="58">
        <v>0.36680000000000001</v>
      </c>
      <c r="S28" s="58">
        <v>0.33700001239776611</v>
      </c>
      <c r="T28" s="58">
        <v>0.31909999999999999</v>
      </c>
      <c r="U28" s="67">
        <v>0.32908347249031067</v>
      </c>
      <c r="W28" s="54">
        <v>5583</v>
      </c>
      <c r="X28" s="54">
        <v>5660</v>
      </c>
      <c r="Y28" s="54">
        <v>6070</v>
      </c>
      <c r="Z28" s="53">
        <v>6188</v>
      </c>
      <c r="AA28" s="53">
        <v>6889</v>
      </c>
      <c r="AB28" s="53">
        <v>7750.5</v>
      </c>
      <c r="AC28" s="53">
        <v>8608.5</v>
      </c>
      <c r="AD28" s="53">
        <v>8939</v>
      </c>
      <c r="AE28" s="65">
        <v>8197.134765625</v>
      </c>
      <c r="AG28" s="58">
        <v>0.33539999999999998</v>
      </c>
      <c r="AH28" s="58">
        <v>0.36459999999999998</v>
      </c>
      <c r="AI28" s="58">
        <v>0.35260000000000002</v>
      </c>
      <c r="AJ28" s="58">
        <v>0.34060000000000001</v>
      </c>
      <c r="AK28" s="58">
        <v>0.38979999999999998</v>
      </c>
      <c r="AL28" s="58">
        <v>0.34610000000000002</v>
      </c>
      <c r="AM28" s="58">
        <v>0.32650000000000001</v>
      </c>
      <c r="AN28" s="67">
        <v>0.33888041973114014</v>
      </c>
      <c r="AP28" s="58">
        <v>0.2288</v>
      </c>
      <c r="AQ28" s="58">
        <v>0.1341</v>
      </c>
      <c r="AR28" s="58">
        <v>0.1903</v>
      </c>
      <c r="AS28" s="58">
        <v>0.17130000000000001</v>
      </c>
      <c r="AT28" s="58">
        <v>0.1779</v>
      </c>
      <c r="AU28" s="58">
        <v>0.32240000000000002</v>
      </c>
      <c r="AV28" s="58">
        <v>0.38279999999999997</v>
      </c>
      <c r="AW28" s="67">
        <v>0.28610998392105103</v>
      </c>
    </row>
    <row r="29" spans="1:49" x14ac:dyDescent="0.25">
      <c r="A29" s="44" t="s">
        <v>68</v>
      </c>
      <c r="B29" s="59">
        <v>0.47820000000000001</v>
      </c>
      <c r="C29" s="59">
        <v>0.49609999999999999</v>
      </c>
      <c r="D29" s="59">
        <v>0.49299999999999999</v>
      </c>
      <c r="E29" s="59">
        <v>0.45500000000000002</v>
      </c>
      <c r="F29" s="59">
        <v>0.5333</v>
      </c>
      <c r="G29" s="59">
        <v>0.56979999999999997</v>
      </c>
      <c r="H29" s="59">
        <v>0.56399999999999995</v>
      </c>
      <c r="I29" s="59">
        <v>0.64490000000000003</v>
      </c>
      <c r="J29" s="59">
        <v>0.68859999999999999</v>
      </c>
      <c r="K29" s="63">
        <v>0.62690412998199463</v>
      </c>
      <c r="L29" s="19"/>
      <c r="M29" s="59">
        <v>0.45939999999999998</v>
      </c>
      <c r="N29" s="59">
        <v>0.46250000000000002</v>
      </c>
      <c r="O29" s="59">
        <v>0.4803</v>
      </c>
      <c r="P29" s="59">
        <v>0.48170000000000002</v>
      </c>
      <c r="Q29" s="59">
        <v>0.59940000000000004</v>
      </c>
      <c r="R29" s="59">
        <v>0.60809999999999997</v>
      </c>
      <c r="S29" s="59">
        <v>0.58410000801086426</v>
      </c>
      <c r="T29" s="59">
        <v>0.5171</v>
      </c>
      <c r="U29" s="68">
        <v>0.53544420003890991</v>
      </c>
      <c r="V29" s="19"/>
      <c r="W29" s="55">
        <v>2884</v>
      </c>
      <c r="X29" s="55">
        <v>2949</v>
      </c>
      <c r="Y29" s="55">
        <v>2934</v>
      </c>
      <c r="Z29" s="52">
        <v>2944</v>
      </c>
      <c r="AA29" s="52">
        <v>3736</v>
      </c>
      <c r="AB29" s="52">
        <v>4044</v>
      </c>
      <c r="AC29" s="52">
        <v>4047</v>
      </c>
      <c r="AD29" s="52">
        <v>3909</v>
      </c>
      <c r="AE29" s="66">
        <v>4159.876953125</v>
      </c>
      <c r="AF29" s="19"/>
      <c r="AG29" s="59">
        <v>0.46710000000000002</v>
      </c>
      <c r="AH29" s="59">
        <v>0.47310000000000002</v>
      </c>
      <c r="AI29" s="59">
        <v>0.47860000000000003</v>
      </c>
      <c r="AJ29" s="59">
        <v>0.57850000000000001</v>
      </c>
      <c r="AK29" s="59">
        <v>0.61309999999999998</v>
      </c>
      <c r="AL29" s="59">
        <v>0.59789999999999999</v>
      </c>
      <c r="AM29" s="59">
        <v>0.54049999999999998</v>
      </c>
      <c r="AN29" s="68">
        <v>0.59066563844680786</v>
      </c>
      <c r="AO29" s="19"/>
      <c r="AP29" s="59">
        <v>0.38829999999999998</v>
      </c>
      <c r="AQ29" s="59">
        <v>0.57589999999999997</v>
      </c>
      <c r="AR29" s="59">
        <v>0.46110000000000001</v>
      </c>
      <c r="AS29" s="59">
        <v>0.42659999999999998</v>
      </c>
      <c r="AT29" s="59">
        <v>0.39810000000000001</v>
      </c>
      <c r="AU29" s="59">
        <v>0.49630000000000002</v>
      </c>
      <c r="AV29" s="59">
        <v>0.4551</v>
      </c>
      <c r="AW29" s="68">
        <v>0.55301690101623535</v>
      </c>
    </row>
    <row r="30" spans="1:49" x14ac:dyDescent="0.25">
      <c r="A30" s="49" t="s">
        <v>69</v>
      </c>
      <c r="B30" s="58">
        <v>0.64680000000000004</v>
      </c>
      <c r="C30" s="58">
        <v>0.63229999999999997</v>
      </c>
      <c r="D30" s="58">
        <v>0.60199999999999998</v>
      </c>
      <c r="E30" s="58">
        <v>0.52900000000000003</v>
      </c>
      <c r="F30" s="58">
        <v>0.55800000000000005</v>
      </c>
      <c r="G30" s="58">
        <v>0.62390000000000001</v>
      </c>
      <c r="H30" s="58">
        <v>0.64739999999999998</v>
      </c>
      <c r="I30" s="58">
        <v>0.66700000000000004</v>
      </c>
      <c r="J30" s="58">
        <v>0.64529999999999998</v>
      </c>
      <c r="K30" s="62">
        <v>0.66937774419784546</v>
      </c>
      <c r="M30" s="58">
        <v>0.42570000000000002</v>
      </c>
      <c r="N30" s="58">
        <v>0.442</v>
      </c>
      <c r="O30" s="58">
        <v>0.443</v>
      </c>
      <c r="P30" s="58">
        <v>0.39479999999999998</v>
      </c>
      <c r="Q30" s="58">
        <v>0.48449999999999999</v>
      </c>
      <c r="R30" s="58">
        <v>0.44569999999999999</v>
      </c>
      <c r="S30" s="58">
        <v>0.40389999747276306</v>
      </c>
      <c r="T30" s="58">
        <v>0.4103</v>
      </c>
      <c r="U30" s="67">
        <v>0.42127007246017456</v>
      </c>
      <c r="W30" s="54">
        <v>3784.47</v>
      </c>
      <c r="X30" s="54">
        <v>4329.59</v>
      </c>
      <c r="Y30" s="54">
        <v>4538.9399999999996</v>
      </c>
      <c r="Z30" s="53">
        <v>4867.3100000000004</v>
      </c>
      <c r="AA30" s="53">
        <v>5342</v>
      </c>
      <c r="AB30" s="53">
        <v>5760</v>
      </c>
      <c r="AC30" s="53">
        <v>6381.61</v>
      </c>
      <c r="AD30" s="53">
        <v>7200</v>
      </c>
      <c r="AE30" s="65">
        <v>6626.29345703125</v>
      </c>
      <c r="AG30" s="58">
        <v>0.436</v>
      </c>
      <c r="AH30" s="58">
        <v>0.443</v>
      </c>
      <c r="AI30" s="58">
        <v>0.40139999999999998</v>
      </c>
      <c r="AJ30" s="58">
        <v>0.42399999999999999</v>
      </c>
      <c r="AK30" s="58">
        <v>0.48680000000000001</v>
      </c>
      <c r="AL30" s="58">
        <v>0.40479999999999999</v>
      </c>
      <c r="AM30" s="58">
        <v>0.4148</v>
      </c>
      <c r="AN30" s="67">
        <v>0.42575356364250183</v>
      </c>
      <c r="AP30" s="58">
        <v>0.433</v>
      </c>
      <c r="AQ30" s="58">
        <v>0.47060000000000002</v>
      </c>
      <c r="AR30" s="58">
        <v>0.40810000000000002</v>
      </c>
      <c r="AS30" s="58">
        <v>0.30680000000000002</v>
      </c>
      <c r="AT30" s="58">
        <v>0.52300000000000002</v>
      </c>
      <c r="AU30" s="58">
        <v>0.57930000000000004</v>
      </c>
      <c r="AV30" s="58">
        <v>0.59409999999999996</v>
      </c>
      <c r="AW30" s="67">
        <v>0.51296263933181763</v>
      </c>
    </row>
    <row r="31" spans="1:49" x14ac:dyDescent="0.25">
      <c r="A31" s="49" t="s">
        <v>70</v>
      </c>
      <c r="B31" s="58">
        <v>0.45019999999999999</v>
      </c>
      <c r="C31" s="58">
        <v>0.49969999999999998</v>
      </c>
      <c r="D31" s="58">
        <v>0.54</v>
      </c>
      <c r="E31" s="58">
        <v>0.42099999999999999</v>
      </c>
      <c r="F31" s="58">
        <v>0.51170000000000004</v>
      </c>
      <c r="G31" s="58">
        <v>0.55689999999999995</v>
      </c>
      <c r="H31" s="58">
        <v>0.53500000000000003</v>
      </c>
      <c r="I31" s="58">
        <v>0.60409999999999997</v>
      </c>
      <c r="J31" s="58">
        <v>0.61519999999999997</v>
      </c>
      <c r="K31" s="62">
        <v>0.60409015417098999</v>
      </c>
      <c r="M31" s="58">
        <v>0.15129999999999999</v>
      </c>
      <c r="N31" s="58">
        <v>0.496</v>
      </c>
      <c r="O31" s="58">
        <v>0.35709999999999997</v>
      </c>
      <c r="P31" s="58">
        <v>0.34670000000000001</v>
      </c>
      <c r="Q31" s="58">
        <v>0.64049999999999996</v>
      </c>
      <c r="R31" s="58">
        <v>0.56140000000000001</v>
      </c>
      <c r="S31" s="58">
        <v>0.66289997100830078</v>
      </c>
      <c r="T31" s="58">
        <v>0.61619999999999997</v>
      </c>
      <c r="U31" s="67">
        <v>0.53649270534515381</v>
      </c>
      <c r="W31" s="54">
        <v>0</v>
      </c>
      <c r="X31" s="54">
        <v>3248</v>
      </c>
      <c r="Y31" s="54">
        <v>3578</v>
      </c>
      <c r="Z31" s="53">
        <v>3173.5</v>
      </c>
      <c r="AA31" s="53">
        <v>4196</v>
      </c>
      <c r="AB31" s="53">
        <v>4666.5</v>
      </c>
      <c r="AC31" s="53">
        <v>4835</v>
      </c>
      <c r="AD31" s="53">
        <v>5391.5</v>
      </c>
      <c r="AE31" s="65">
        <v>4937.404296875</v>
      </c>
      <c r="AG31" s="58">
        <v>0.29820000000000002</v>
      </c>
      <c r="AH31" s="58">
        <v>0.40160000000000001</v>
      </c>
      <c r="AI31" s="58">
        <v>0.38080000000000003</v>
      </c>
      <c r="AJ31" s="58">
        <v>0.58320000000000005</v>
      </c>
      <c r="AK31" s="58">
        <v>0.56010000000000004</v>
      </c>
      <c r="AL31" s="58">
        <v>0.66139999999999999</v>
      </c>
      <c r="AM31" s="58">
        <v>0.65439999999999998</v>
      </c>
      <c r="AN31" s="67">
        <v>0.58060866594314575</v>
      </c>
      <c r="AP31" s="58">
        <v>0.21479999999999999</v>
      </c>
      <c r="AQ31" s="58">
        <v>0.2399</v>
      </c>
      <c r="AR31" s="58">
        <v>0.27510000000000001</v>
      </c>
      <c r="AS31" s="58">
        <v>0.57599999999999996</v>
      </c>
      <c r="AT31" s="58">
        <v>0.71419999999999995</v>
      </c>
      <c r="AU31" s="58">
        <v>0.75319999999999998</v>
      </c>
      <c r="AV31" s="58">
        <v>0.66900000000000004</v>
      </c>
      <c r="AW31" s="67">
        <v>0.63662630319595337</v>
      </c>
    </row>
    <row r="32" spans="1:49" x14ac:dyDescent="0.25">
      <c r="A32" s="49" t="s">
        <v>71</v>
      </c>
      <c r="B32" s="58">
        <v>0.32629999999999998</v>
      </c>
      <c r="C32" s="58">
        <v>0.39069999999999999</v>
      </c>
      <c r="D32" s="58">
        <v>0.41399999999999998</v>
      </c>
      <c r="E32" s="58">
        <v>0.35</v>
      </c>
      <c r="F32" s="58">
        <v>0.46200000000000002</v>
      </c>
      <c r="G32" s="58">
        <v>0.4642</v>
      </c>
      <c r="H32" s="58">
        <v>0.48480000000000001</v>
      </c>
      <c r="I32" s="58">
        <v>0.5595</v>
      </c>
      <c r="J32" s="58">
        <v>0.6149</v>
      </c>
      <c r="K32" s="62">
        <v>0.52973371744155884</v>
      </c>
      <c r="M32" s="58">
        <v>0.62709999999999999</v>
      </c>
      <c r="N32" s="58">
        <v>0.65</v>
      </c>
      <c r="O32" s="58">
        <v>0.4839</v>
      </c>
      <c r="P32" s="58">
        <v>0.4793</v>
      </c>
      <c r="Q32" s="58">
        <v>0.5111</v>
      </c>
      <c r="R32" s="58">
        <v>0.54249999999999998</v>
      </c>
      <c r="S32" s="58">
        <v>0.52880001068115234</v>
      </c>
      <c r="T32" s="58">
        <v>0.53549999999999998</v>
      </c>
      <c r="U32" s="67">
        <v>0.53750556707382202</v>
      </c>
      <c r="W32" s="54">
        <v>6268.27</v>
      </c>
      <c r="X32" s="54">
        <v>6143.73</v>
      </c>
      <c r="Y32" s="54">
        <v>6893.29</v>
      </c>
      <c r="Z32" s="53">
        <v>7594.9</v>
      </c>
      <c r="AA32" s="53">
        <v>6917.18</v>
      </c>
      <c r="AB32" s="53">
        <v>8638.15</v>
      </c>
      <c r="AC32" s="53">
        <v>9143.66</v>
      </c>
      <c r="AD32" s="53">
        <v>11960.6</v>
      </c>
      <c r="AE32" s="65">
        <v>9293.099609375</v>
      </c>
      <c r="AG32" s="58">
        <v>0.62</v>
      </c>
      <c r="AH32" s="58">
        <v>0.49609999999999999</v>
      </c>
      <c r="AI32" s="58">
        <v>0.48820000000000002</v>
      </c>
      <c r="AJ32" s="58">
        <v>0.51390000000000002</v>
      </c>
      <c r="AK32" s="58">
        <v>0.54290000000000005</v>
      </c>
      <c r="AL32" s="58">
        <v>0.53680000000000005</v>
      </c>
      <c r="AM32" s="58">
        <v>0.55840000000000001</v>
      </c>
      <c r="AN32" s="67">
        <v>0.55438697338104248</v>
      </c>
      <c r="AP32" s="58">
        <v>0.37240000000000001</v>
      </c>
      <c r="AQ32" s="58">
        <v>0.47970000000000002</v>
      </c>
      <c r="AR32" s="58">
        <v>0.43880000000000002</v>
      </c>
      <c r="AS32" s="58">
        <v>0.5403</v>
      </c>
      <c r="AT32" s="58">
        <v>0.5847</v>
      </c>
      <c r="AU32" s="58">
        <v>0.60799999999999998</v>
      </c>
      <c r="AV32" s="58">
        <v>0.61599999999999999</v>
      </c>
      <c r="AW32" s="67">
        <v>0.58494395017623901</v>
      </c>
    </row>
    <row r="33" spans="1:49" x14ac:dyDescent="0.25">
      <c r="A33" s="49" t="s">
        <v>72</v>
      </c>
      <c r="B33" s="58">
        <v>0.41899999999999998</v>
      </c>
      <c r="C33" s="58">
        <v>0.37440000000000001</v>
      </c>
      <c r="D33" s="58">
        <v>0.41199999999999998</v>
      </c>
      <c r="E33" s="58">
        <v>0.42599999999999999</v>
      </c>
      <c r="F33" s="58">
        <v>0.50570000000000004</v>
      </c>
      <c r="G33" s="58">
        <v>0.51629999999999998</v>
      </c>
      <c r="H33" s="58">
        <v>0.51370000000000005</v>
      </c>
      <c r="I33" s="58">
        <v>0.55500000000000005</v>
      </c>
      <c r="J33" s="58">
        <v>0.57689999999999997</v>
      </c>
      <c r="K33" s="62">
        <v>0.54348593950271606</v>
      </c>
      <c r="M33" s="58">
        <v>0.21060000000000001</v>
      </c>
      <c r="N33" s="58">
        <v>0.20399999999999999</v>
      </c>
      <c r="O33" s="58">
        <v>0.36509999999999998</v>
      </c>
      <c r="P33" s="58">
        <v>0.25659999999999999</v>
      </c>
      <c r="Q33" s="58">
        <v>0.46100000000000002</v>
      </c>
      <c r="R33" s="58">
        <v>0.4511</v>
      </c>
      <c r="S33" s="58">
        <v>0.38530001044273376</v>
      </c>
      <c r="T33" s="58">
        <v>0.37840000000000001</v>
      </c>
      <c r="U33" s="67">
        <v>0.38448607921600342</v>
      </c>
      <c r="W33" s="54">
        <v>5097.62</v>
      </c>
      <c r="X33" s="54">
        <v>5720</v>
      </c>
      <c r="Y33" s="54">
        <v>5980</v>
      </c>
      <c r="Z33" s="53">
        <v>6120</v>
      </c>
      <c r="AA33" s="53">
        <v>8320</v>
      </c>
      <c r="AB33" s="53">
        <v>7985</v>
      </c>
      <c r="AC33" s="53">
        <v>9390.43</v>
      </c>
      <c r="AD33" s="53">
        <v>12726</v>
      </c>
      <c r="AE33" s="65">
        <v>9808.306640625</v>
      </c>
      <c r="AG33" s="58">
        <v>0.27389999999999998</v>
      </c>
      <c r="AH33" s="58">
        <v>0.35899999999999999</v>
      </c>
      <c r="AI33" s="58">
        <v>0.25690000000000002</v>
      </c>
      <c r="AJ33" s="58">
        <v>0.38800000000000001</v>
      </c>
      <c r="AK33" s="58">
        <v>0.4612</v>
      </c>
      <c r="AL33" s="58">
        <v>0.43530000000000002</v>
      </c>
      <c r="AM33" s="58">
        <v>0.35170000000000001</v>
      </c>
      <c r="AN33" s="67">
        <v>0.35120871663093567</v>
      </c>
      <c r="AP33" s="58">
        <v>0.26600000000000001</v>
      </c>
      <c r="AQ33" s="58">
        <v>0.39400000000000002</v>
      </c>
      <c r="AR33" s="58">
        <v>0.46839999999999998</v>
      </c>
      <c r="AS33" s="58">
        <v>0.71109999999999995</v>
      </c>
      <c r="AT33" s="58">
        <v>0.6946</v>
      </c>
      <c r="AU33" s="58">
        <v>0.51919999999999999</v>
      </c>
      <c r="AV33" s="58">
        <v>0.5333</v>
      </c>
      <c r="AW33" s="67">
        <v>0.4915575385093689</v>
      </c>
    </row>
    <row r="34" spans="1:49" x14ac:dyDescent="0.25">
      <c r="A34" s="44" t="s">
        <v>73</v>
      </c>
      <c r="B34" s="59">
        <v>0.35560000000000003</v>
      </c>
      <c r="C34" s="59">
        <v>0.31830000000000003</v>
      </c>
      <c r="D34" s="59">
        <v>0.28199999999999997</v>
      </c>
      <c r="E34" s="59">
        <v>0.17760000000000001</v>
      </c>
      <c r="F34" s="59">
        <v>0.33910000000000001</v>
      </c>
      <c r="G34" s="59">
        <v>0.27889999999999998</v>
      </c>
      <c r="H34" s="59">
        <v>0.30199999999999999</v>
      </c>
      <c r="I34" s="59">
        <v>0.36159999999999998</v>
      </c>
      <c r="J34" s="59">
        <v>0.35499999999999998</v>
      </c>
      <c r="K34" s="63">
        <v>0.41226568818092346</v>
      </c>
      <c r="L34" s="19"/>
      <c r="M34" s="59">
        <v>0.71919999999999995</v>
      </c>
      <c r="N34" s="59">
        <v>0.19889999999999999</v>
      </c>
      <c r="O34" s="59">
        <v>0.221</v>
      </c>
      <c r="P34" s="59">
        <v>0.1537</v>
      </c>
      <c r="Q34" s="59">
        <v>0.25650000000000001</v>
      </c>
      <c r="R34" s="59">
        <v>0.32669999999999999</v>
      </c>
      <c r="S34" s="59">
        <v>0.33219999074935913</v>
      </c>
      <c r="T34" s="59">
        <v>0.3342</v>
      </c>
      <c r="U34" s="68">
        <v>0.35363203287124634</v>
      </c>
      <c r="V34" s="19"/>
      <c r="W34" s="55">
        <v>5269.57</v>
      </c>
      <c r="X34" s="55">
        <v>5200</v>
      </c>
      <c r="Y34" s="55">
        <v>5850</v>
      </c>
      <c r="Z34" s="52">
        <v>6240</v>
      </c>
      <c r="AA34" s="52">
        <v>7280</v>
      </c>
      <c r="AB34" s="52">
        <v>7800</v>
      </c>
      <c r="AC34" s="52">
        <v>8060</v>
      </c>
      <c r="AD34" s="52">
        <v>8840</v>
      </c>
      <c r="AE34" s="66">
        <v>8371.0751953125</v>
      </c>
      <c r="AF34" s="19"/>
      <c r="AG34" s="59">
        <v>0.22800000000000001</v>
      </c>
      <c r="AH34" s="59">
        <v>0.23760000000000001</v>
      </c>
      <c r="AI34" s="59">
        <v>0.14130000000000001</v>
      </c>
      <c r="AJ34" s="59">
        <v>0.24079999999999999</v>
      </c>
      <c r="AK34" s="59">
        <v>0.31830000000000003</v>
      </c>
      <c r="AL34" s="59">
        <v>0.30159999999999998</v>
      </c>
      <c r="AM34" s="59">
        <v>0.31359999999999999</v>
      </c>
      <c r="AN34" s="68">
        <v>0.33133524656295776</v>
      </c>
      <c r="AO34" s="19"/>
      <c r="AP34" s="59">
        <v>0.18</v>
      </c>
      <c r="AQ34" s="59">
        <v>0.16550000000000001</v>
      </c>
      <c r="AR34" s="59">
        <v>0.1565</v>
      </c>
      <c r="AS34" s="59">
        <v>0.16789999999999999</v>
      </c>
      <c r="AT34" s="59">
        <v>0.23250000000000001</v>
      </c>
      <c r="AU34" s="59">
        <v>0.21920000000000001</v>
      </c>
      <c r="AV34" s="59">
        <v>0.24610000000000001</v>
      </c>
      <c r="AW34" s="68">
        <v>0.25410476326942444</v>
      </c>
    </row>
    <row r="35" spans="1:49" x14ac:dyDescent="0.25">
      <c r="A35" s="49" t="s">
        <v>74</v>
      </c>
      <c r="B35" s="58">
        <v>0.50329999999999997</v>
      </c>
      <c r="C35" s="58">
        <v>0.56200000000000006</v>
      </c>
      <c r="D35" s="58">
        <v>0.58499999999999996</v>
      </c>
      <c r="E35" s="58">
        <v>0.441</v>
      </c>
      <c r="F35" s="58">
        <v>0.47199999999999998</v>
      </c>
      <c r="G35" s="58">
        <v>0.54149999999999998</v>
      </c>
      <c r="H35" s="58">
        <v>0.59089999999999998</v>
      </c>
      <c r="I35" s="58">
        <v>0.628</v>
      </c>
      <c r="J35" s="58">
        <v>0.66010000000000002</v>
      </c>
      <c r="K35" s="62">
        <v>0.59062188863754272</v>
      </c>
      <c r="M35" s="58">
        <v>0.41089999999999999</v>
      </c>
      <c r="N35" s="58">
        <v>0.45</v>
      </c>
      <c r="O35" s="58">
        <v>0.43559999999999999</v>
      </c>
      <c r="P35" s="58">
        <v>0.3821</v>
      </c>
      <c r="Q35" s="58">
        <v>0.36199999999999999</v>
      </c>
      <c r="R35" s="58">
        <v>0.4209</v>
      </c>
      <c r="S35" s="58">
        <v>0.45280000567436218</v>
      </c>
      <c r="T35" s="58">
        <v>0.48399999999999999</v>
      </c>
      <c r="U35" s="67">
        <v>0.38933578133583069</v>
      </c>
      <c r="W35" s="54">
        <v>4600.79</v>
      </c>
      <c r="X35" s="54">
        <v>4783</v>
      </c>
      <c r="Y35" s="54">
        <v>5930.73</v>
      </c>
      <c r="Z35" s="53">
        <v>6370</v>
      </c>
      <c r="AA35" s="53">
        <v>6747.3</v>
      </c>
      <c r="AB35" s="53">
        <v>6500</v>
      </c>
      <c r="AC35" s="53">
        <v>6721.77</v>
      </c>
      <c r="AD35" s="53">
        <v>7410</v>
      </c>
      <c r="AE35" s="65">
        <v>6958.7919921875</v>
      </c>
      <c r="AG35" s="58">
        <v>0.432</v>
      </c>
      <c r="AH35" s="58">
        <v>0.45650000000000002</v>
      </c>
      <c r="AI35" s="58">
        <v>0.39250000000000002</v>
      </c>
      <c r="AJ35" s="58">
        <v>0.38850000000000001</v>
      </c>
      <c r="AK35" s="58">
        <v>0.4284</v>
      </c>
      <c r="AL35" s="58">
        <v>0.43990000000000001</v>
      </c>
      <c r="AM35" s="58">
        <v>0.47620000000000001</v>
      </c>
      <c r="AN35" s="67">
        <v>0.44169184565544128</v>
      </c>
      <c r="AP35" s="58">
        <v>0.27889999999999998</v>
      </c>
      <c r="AQ35" s="58">
        <v>0.30659999999999998</v>
      </c>
      <c r="AR35" s="58">
        <v>0.34160000000000001</v>
      </c>
      <c r="AS35" s="58">
        <v>0.1862</v>
      </c>
      <c r="AT35" s="58">
        <v>0.23100000000000001</v>
      </c>
      <c r="AU35" s="58">
        <v>0.31969999999999998</v>
      </c>
      <c r="AV35" s="58">
        <v>0.3846</v>
      </c>
      <c r="AW35" s="67">
        <v>0.30412992835044861</v>
      </c>
    </row>
    <row r="36" spans="1:49" x14ac:dyDescent="0.25">
      <c r="A36" s="49" t="s">
        <v>75</v>
      </c>
      <c r="B36" s="58">
        <v>0.35360000000000003</v>
      </c>
      <c r="C36" s="58">
        <v>0.3916</v>
      </c>
      <c r="D36" s="58">
        <v>0.35599999999999998</v>
      </c>
      <c r="E36" s="58">
        <v>0.30299999999999999</v>
      </c>
      <c r="F36" s="58">
        <v>0.3095</v>
      </c>
      <c r="G36" s="58">
        <v>0.36530000000000001</v>
      </c>
      <c r="H36" s="58">
        <v>0.38650000000000001</v>
      </c>
      <c r="I36" s="58">
        <v>0.51449999999999996</v>
      </c>
      <c r="J36" s="58">
        <v>0.56659999999999999</v>
      </c>
      <c r="K36" s="62">
        <v>0.48355147242546082</v>
      </c>
      <c r="M36" s="58">
        <v>0.1648</v>
      </c>
      <c r="N36" s="58">
        <v>0.23169999999999999</v>
      </c>
      <c r="O36" s="58">
        <v>0.28100000000000003</v>
      </c>
      <c r="P36" s="58">
        <v>0.21929999999999999</v>
      </c>
      <c r="Q36" s="58">
        <v>0.36809999999999998</v>
      </c>
      <c r="R36" s="58">
        <v>0.40029999999999999</v>
      </c>
      <c r="S36" s="58">
        <v>0.40950000286102295</v>
      </c>
      <c r="T36" s="58">
        <v>0.43130000000000002</v>
      </c>
      <c r="U36" s="67">
        <v>0.37802603840827942</v>
      </c>
      <c r="W36" s="54">
        <v>3339</v>
      </c>
      <c r="X36" s="54">
        <v>3218.1</v>
      </c>
      <c r="Y36" s="54">
        <v>3438.5</v>
      </c>
      <c r="Z36" s="53">
        <v>3734.45</v>
      </c>
      <c r="AA36" s="53">
        <v>4219.04</v>
      </c>
      <c r="AB36" s="53">
        <v>4550</v>
      </c>
      <c r="AC36" s="53">
        <v>5066.4399999999996</v>
      </c>
      <c r="AD36" s="53">
        <v>5739.75</v>
      </c>
      <c r="AE36" s="65">
        <v>5847.0205078125</v>
      </c>
      <c r="AG36" s="58">
        <v>0.35060000000000002</v>
      </c>
      <c r="AH36" s="58">
        <v>0.35399999999999998</v>
      </c>
      <c r="AI36" s="58">
        <v>0.1052</v>
      </c>
      <c r="AJ36" s="58">
        <v>0.23419999999999999</v>
      </c>
      <c r="AK36" s="58">
        <v>0.40699999999999997</v>
      </c>
      <c r="AL36" s="58">
        <v>0.4239</v>
      </c>
      <c r="AM36" s="58">
        <v>0.42</v>
      </c>
      <c r="AN36" s="67">
        <v>0.40486827492713928</v>
      </c>
      <c r="AP36" s="58">
        <v>0.2019</v>
      </c>
      <c r="AQ36" s="58">
        <v>0.29299999999999998</v>
      </c>
      <c r="AR36" s="58">
        <v>0.2722</v>
      </c>
      <c r="AS36" s="58">
        <v>0.22800000000000001</v>
      </c>
      <c r="AT36" s="58">
        <v>0.30940000000000001</v>
      </c>
      <c r="AU36" s="58">
        <v>0.41660000000000003</v>
      </c>
      <c r="AV36" s="58">
        <v>0.43070000000000003</v>
      </c>
      <c r="AW36" s="67">
        <v>0.44590097665786743</v>
      </c>
    </row>
    <row r="37" spans="1:49" x14ac:dyDescent="0.25">
      <c r="A37" s="49" t="s">
        <v>76</v>
      </c>
      <c r="B37" s="58">
        <v>0.64070000000000005</v>
      </c>
      <c r="C37" s="58">
        <v>0.61019999999999996</v>
      </c>
      <c r="D37" s="58">
        <v>0.61919999999999997</v>
      </c>
      <c r="E37" s="58">
        <v>0.45639999999999997</v>
      </c>
      <c r="F37" s="58">
        <v>0.1366</v>
      </c>
      <c r="G37" s="58">
        <v>0.45860000000000001</v>
      </c>
      <c r="H37" s="58">
        <v>0.55869999999999997</v>
      </c>
      <c r="I37" s="58">
        <v>0.5776</v>
      </c>
      <c r="J37" s="58">
        <v>0.63400000000000001</v>
      </c>
      <c r="K37" s="62">
        <v>0.61701512336730957</v>
      </c>
      <c r="M37" s="58">
        <v>0.38</v>
      </c>
      <c r="N37" s="58">
        <v>0.32819999999999999</v>
      </c>
      <c r="O37" s="58">
        <v>0.1426</v>
      </c>
      <c r="P37" s="58">
        <v>0.23419999999999999</v>
      </c>
      <c r="Q37" s="58">
        <v>0.24840000000000001</v>
      </c>
      <c r="R37" s="58">
        <v>0.46260000000000001</v>
      </c>
      <c r="S37" s="58">
        <v>0.44319999217987061</v>
      </c>
      <c r="T37" s="58">
        <v>0.43780000000000002</v>
      </c>
      <c r="U37" s="67">
        <v>0.3460213840007782</v>
      </c>
      <c r="W37" s="54">
        <v>3750</v>
      </c>
      <c r="X37" s="54">
        <v>5520</v>
      </c>
      <c r="Y37" s="54">
        <v>5460</v>
      </c>
      <c r="Z37" s="53">
        <v>4789</v>
      </c>
      <c r="AA37" s="53">
        <v>6000</v>
      </c>
      <c r="AB37" s="53">
        <v>5959</v>
      </c>
      <c r="AC37" s="53">
        <v>5850</v>
      </c>
      <c r="AD37" s="53">
        <v>6045</v>
      </c>
      <c r="AE37" s="65">
        <v>7327.689453125</v>
      </c>
      <c r="AG37" s="58">
        <v>0.32819999999999999</v>
      </c>
      <c r="AH37" s="58">
        <v>0.27389999999999998</v>
      </c>
      <c r="AI37" s="58">
        <v>0.26640000000000003</v>
      </c>
      <c r="AJ37" s="58">
        <v>0.23269999999999999</v>
      </c>
      <c r="AK37" s="58">
        <v>0.50319999999999998</v>
      </c>
      <c r="AL37" s="58">
        <v>0.46929999999999999</v>
      </c>
      <c r="AM37" s="58">
        <v>0.48139999999999999</v>
      </c>
      <c r="AN37" s="67">
        <v>0.37631323933601379</v>
      </c>
      <c r="AP37" s="58">
        <v>0.26619999999999999</v>
      </c>
      <c r="AQ37" s="58">
        <v>0.67869999999999997</v>
      </c>
      <c r="AR37" s="58">
        <v>0.49609999999999999</v>
      </c>
      <c r="AS37" s="58">
        <v>0.56989999999999996</v>
      </c>
      <c r="AT37" s="58">
        <v>0.46679999999999999</v>
      </c>
      <c r="AU37" s="58">
        <v>0.25559999999999999</v>
      </c>
      <c r="AV37" s="58">
        <v>0.28460000000000002</v>
      </c>
      <c r="AW37" s="67">
        <v>0.33321765065193176</v>
      </c>
    </row>
    <row r="38" spans="1:49" x14ac:dyDescent="0.25">
      <c r="A38" s="49" t="s">
        <v>77</v>
      </c>
      <c r="B38" s="58">
        <v>0.3548</v>
      </c>
      <c r="C38" s="58">
        <v>0.39889999999999998</v>
      </c>
      <c r="D38" s="58">
        <v>0.44879999999999998</v>
      </c>
      <c r="E38" s="58">
        <v>0.34710000000000002</v>
      </c>
      <c r="F38" s="58">
        <v>0.37780000000000002</v>
      </c>
      <c r="G38" s="58">
        <v>0.43059999999999998</v>
      </c>
      <c r="H38" s="58">
        <v>0.43280000000000002</v>
      </c>
      <c r="I38" s="58">
        <v>0.48609999999999998</v>
      </c>
      <c r="J38" s="58">
        <v>0.49790000000000001</v>
      </c>
      <c r="K38" s="62">
        <v>0.50166857242584229</v>
      </c>
      <c r="M38" s="58">
        <v>0.32040000000000002</v>
      </c>
      <c r="N38" s="58">
        <v>0.36720000000000003</v>
      </c>
      <c r="O38" s="58">
        <v>0.3458</v>
      </c>
      <c r="P38" s="58">
        <v>0.31019999999999998</v>
      </c>
      <c r="Q38" s="58">
        <v>0.38740000000000002</v>
      </c>
      <c r="R38" s="58">
        <v>0.36199999999999999</v>
      </c>
      <c r="S38" s="58">
        <v>0.23510000109672546</v>
      </c>
      <c r="T38" s="58">
        <v>0.37490000000000001</v>
      </c>
      <c r="U38" s="67">
        <v>0.3275696337223053</v>
      </c>
      <c r="W38" s="54">
        <v>3315</v>
      </c>
      <c r="X38" s="54">
        <v>3567.5</v>
      </c>
      <c r="Y38" s="54">
        <v>3788</v>
      </c>
      <c r="Z38" s="53">
        <v>3725</v>
      </c>
      <c r="AA38" s="53">
        <v>4266</v>
      </c>
      <c r="AB38" s="53">
        <v>4885.5</v>
      </c>
      <c r="AC38" s="53">
        <v>5259</v>
      </c>
      <c r="AD38" s="53">
        <v>6374.5</v>
      </c>
      <c r="AE38" s="65">
        <v>5488.13330078125</v>
      </c>
      <c r="AG38" s="58">
        <v>0.36599999999999999</v>
      </c>
      <c r="AH38" s="58">
        <v>0.34029999999999999</v>
      </c>
      <c r="AI38" s="58">
        <v>0.31169999999999998</v>
      </c>
      <c r="AJ38" s="58">
        <v>0.309</v>
      </c>
      <c r="AK38" s="58">
        <v>0.33679999999999999</v>
      </c>
      <c r="AL38" s="58">
        <v>0.33900000000000002</v>
      </c>
      <c r="AM38" s="58">
        <v>0.3322</v>
      </c>
      <c r="AN38" s="67">
        <v>0.34272965788841248</v>
      </c>
      <c r="AP38" s="58">
        <v>0.28160000000000002</v>
      </c>
      <c r="AQ38" s="58">
        <v>0.32190000000000002</v>
      </c>
      <c r="AR38" s="58">
        <v>0.24879999999999999</v>
      </c>
      <c r="AS38" s="58">
        <v>0.2268</v>
      </c>
      <c r="AT38" s="58">
        <v>0.26029999999999998</v>
      </c>
      <c r="AU38" s="58">
        <v>0.314</v>
      </c>
      <c r="AV38" s="58">
        <v>0.35870000000000002</v>
      </c>
      <c r="AW38" s="67">
        <v>0.3642503023147583</v>
      </c>
    </row>
    <row r="39" spans="1:49" x14ac:dyDescent="0.25">
      <c r="A39" s="44" t="s">
        <v>78</v>
      </c>
      <c r="B39" s="59">
        <v>0.50839999999999996</v>
      </c>
      <c r="C39" s="59">
        <v>0.45150000000000001</v>
      </c>
      <c r="D39" s="59">
        <v>0.42599999999999999</v>
      </c>
      <c r="E39" s="59">
        <v>0.36859999999999998</v>
      </c>
      <c r="F39" s="59">
        <v>0.39510000000000001</v>
      </c>
      <c r="G39" s="59">
        <v>0.39079999999999998</v>
      </c>
      <c r="H39" s="59">
        <v>0.4234</v>
      </c>
      <c r="I39" s="59">
        <v>0.47239999999999999</v>
      </c>
      <c r="J39" s="59">
        <v>0.495</v>
      </c>
      <c r="K39" s="63">
        <v>0.45298090577125549</v>
      </c>
      <c r="L39" s="19"/>
      <c r="M39" s="59">
        <v>0.55379999999999996</v>
      </c>
      <c r="N39" s="59">
        <v>0.56399999999999995</v>
      </c>
      <c r="O39" s="59">
        <v>0.53859999999999997</v>
      </c>
      <c r="P39" s="59">
        <v>0.49340000000000001</v>
      </c>
      <c r="Q39" s="59">
        <v>0.58950000000000002</v>
      </c>
      <c r="R39" s="59">
        <v>0.58530000000000004</v>
      </c>
      <c r="S39" s="59">
        <v>0.55320000648498535</v>
      </c>
      <c r="T39" s="59">
        <v>0.59289999999999998</v>
      </c>
      <c r="U39" s="68">
        <v>0.57083374261856079</v>
      </c>
      <c r="V39" s="19"/>
      <c r="W39" s="55">
        <v>5247</v>
      </c>
      <c r="X39" s="55">
        <v>5149</v>
      </c>
      <c r="Y39" s="55">
        <v>5200</v>
      </c>
      <c r="Z39" s="52">
        <v>5200</v>
      </c>
      <c r="AA39" s="52">
        <v>5651.5</v>
      </c>
      <c r="AB39" s="52">
        <v>6240</v>
      </c>
      <c r="AC39" s="52">
        <v>6858</v>
      </c>
      <c r="AD39" s="52">
        <v>7341</v>
      </c>
      <c r="AE39" s="66">
        <v>7885.6005859375</v>
      </c>
      <c r="AF39" s="19"/>
      <c r="AG39" s="59">
        <v>0.57699999999999996</v>
      </c>
      <c r="AH39" s="59">
        <v>0.56040000000000001</v>
      </c>
      <c r="AI39" s="59">
        <v>0.50560000000000005</v>
      </c>
      <c r="AJ39" s="59">
        <v>0.51659999999999995</v>
      </c>
      <c r="AK39" s="59">
        <v>0.59709999999999996</v>
      </c>
      <c r="AL39" s="59">
        <v>0.59109999999999996</v>
      </c>
      <c r="AM39" s="59">
        <v>0.57520000000000004</v>
      </c>
      <c r="AN39" s="68">
        <v>0.56554114818572998</v>
      </c>
      <c r="AO39" s="19"/>
      <c r="AP39" s="59">
        <v>0.61699999999999999</v>
      </c>
      <c r="AQ39" s="59">
        <v>0.7278</v>
      </c>
      <c r="AR39" s="59">
        <v>0.54210000000000003</v>
      </c>
      <c r="AS39" s="59">
        <v>0.4078</v>
      </c>
      <c r="AT39" s="59">
        <v>0.31630000000000003</v>
      </c>
      <c r="AU39" s="59">
        <v>0.46929999999999999</v>
      </c>
      <c r="AV39" s="59">
        <v>0.42699999999999999</v>
      </c>
      <c r="AW39" s="68">
        <v>0.51693558692932129</v>
      </c>
    </row>
    <row r="40" spans="1:49" x14ac:dyDescent="0.25">
      <c r="A40" s="49" t="s">
        <v>79</v>
      </c>
      <c r="B40" s="58">
        <v>0.62429999999999997</v>
      </c>
      <c r="C40" s="58">
        <v>0.6129</v>
      </c>
      <c r="D40" s="58">
        <v>0.625</v>
      </c>
      <c r="E40" s="58">
        <v>0.40150000000000002</v>
      </c>
      <c r="F40" s="58">
        <v>0.4284</v>
      </c>
      <c r="G40" s="58">
        <v>0.44290000000000002</v>
      </c>
      <c r="H40" s="58">
        <v>0.45150000000000001</v>
      </c>
      <c r="I40" s="58">
        <v>0.49840000000000001</v>
      </c>
      <c r="J40" s="58">
        <v>0.5161</v>
      </c>
      <c r="K40" s="62">
        <v>0.55346125364303589</v>
      </c>
      <c r="M40" s="58">
        <v>0.43809999999999999</v>
      </c>
      <c r="N40" s="58">
        <v>0.47</v>
      </c>
      <c r="O40" s="58">
        <v>0.47489999999999999</v>
      </c>
      <c r="P40" s="58">
        <v>0.41110000000000002</v>
      </c>
      <c r="Q40" s="58">
        <v>0.62580000000000002</v>
      </c>
      <c r="R40" s="58">
        <v>0.40289999999999998</v>
      </c>
      <c r="S40" s="58">
        <v>0.41800001263618469</v>
      </c>
      <c r="T40" s="58">
        <v>0.44490000000000002</v>
      </c>
      <c r="U40" s="67">
        <v>0.44380724430084229</v>
      </c>
      <c r="W40" s="54">
        <v>4259</v>
      </c>
      <c r="X40" s="54">
        <v>4462</v>
      </c>
      <c r="Y40" s="54">
        <v>4397</v>
      </c>
      <c r="Z40" s="53">
        <v>4554</v>
      </c>
      <c r="AA40" s="53">
        <v>1792.5</v>
      </c>
      <c r="AB40" s="53">
        <v>6065.5</v>
      </c>
      <c r="AC40" s="53">
        <v>6486</v>
      </c>
      <c r="AD40" s="53">
        <v>6891</v>
      </c>
      <c r="AE40" s="65">
        <v>7255.609375</v>
      </c>
      <c r="AG40" s="58">
        <v>0.45</v>
      </c>
      <c r="AH40" s="58">
        <v>0.45490000000000003</v>
      </c>
      <c r="AI40" s="58">
        <v>0.4219</v>
      </c>
      <c r="AJ40" s="58">
        <v>0.31609999999999999</v>
      </c>
      <c r="AK40" s="58">
        <v>0.46439999999999998</v>
      </c>
      <c r="AL40" s="58">
        <v>0.4294</v>
      </c>
      <c r="AM40" s="58">
        <v>0.43090000000000001</v>
      </c>
      <c r="AN40" s="67">
        <v>0.43502649664878845</v>
      </c>
      <c r="AP40" s="58">
        <v>0.21</v>
      </c>
      <c r="AQ40" s="58">
        <v>0.21190000000000001</v>
      </c>
      <c r="AR40" s="58">
        <v>0.1925</v>
      </c>
      <c r="AS40" s="58">
        <v>0.16370000000000001</v>
      </c>
      <c r="AT40" s="58">
        <v>0.2109</v>
      </c>
      <c r="AU40" s="58">
        <v>0.2235</v>
      </c>
      <c r="AV40" s="58">
        <v>0.25359999999999999</v>
      </c>
      <c r="AW40" s="67">
        <v>0.23822097480297089</v>
      </c>
    </row>
    <row r="41" spans="1:49" x14ac:dyDescent="0.25">
      <c r="A41" s="49" t="s">
        <v>80</v>
      </c>
      <c r="B41" s="58">
        <v>0.38950000000000001</v>
      </c>
      <c r="C41" s="58">
        <v>0.41120000000000001</v>
      </c>
      <c r="D41" s="58">
        <v>0.39600000000000002</v>
      </c>
      <c r="E41" s="58">
        <v>0.40560000000000002</v>
      </c>
      <c r="F41" s="58">
        <v>0.4032</v>
      </c>
      <c r="G41" s="58">
        <v>0.42709999999999998</v>
      </c>
      <c r="H41" s="58">
        <v>0.43</v>
      </c>
      <c r="I41" s="58">
        <v>0.51629999999999998</v>
      </c>
      <c r="J41" s="58">
        <v>0.54</v>
      </c>
      <c r="K41" s="62">
        <v>0.47760078310966492</v>
      </c>
      <c r="M41" s="58">
        <v>0.39369999999999999</v>
      </c>
      <c r="N41" s="58">
        <v>0.308</v>
      </c>
      <c r="O41" s="58">
        <v>0.35499999999999998</v>
      </c>
      <c r="P41" s="58">
        <v>0.34250000000000003</v>
      </c>
      <c r="Q41" s="58">
        <v>0.1188</v>
      </c>
      <c r="R41" s="58">
        <v>0.36870000000000003</v>
      </c>
      <c r="S41" s="58">
        <v>0.35220000147819519</v>
      </c>
      <c r="T41" s="58">
        <v>0.35720000000000002</v>
      </c>
      <c r="U41" s="67">
        <v>0.31559425592422485</v>
      </c>
      <c r="W41" s="54">
        <v>3894</v>
      </c>
      <c r="X41" s="54">
        <v>3636</v>
      </c>
      <c r="Y41" s="54">
        <v>3769.5</v>
      </c>
      <c r="Z41" s="53">
        <v>3846.5</v>
      </c>
      <c r="AA41" s="53">
        <v>5563.5</v>
      </c>
      <c r="AB41" s="53">
        <v>5198.5</v>
      </c>
      <c r="AC41" s="53">
        <v>4837</v>
      </c>
      <c r="AD41" s="53">
        <v>5388</v>
      </c>
      <c r="AE41" s="65">
        <v>5800.2373046875</v>
      </c>
      <c r="AG41" s="58">
        <v>0.25</v>
      </c>
      <c r="AH41" s="58">
        <v>0.30199999999999999</v>
      </c>
      <c r="AI41" s="58">
        <v>0.36149999999999999</v>
      </c>
      <c r="AJ41" s="58">
        <v>0.15160000000000001</v>
      </c>
      <c r="AK41" s="58">
        <v>0.37909999999999999</v>
      </c>
      <c r="AL41" s="58">
        <v>0.34820000000000001</v>
      </c>
      <c r="AM41" s="58">
        <v>0.35589999999999999</v>
      </c>
      <c r="AN41" s="67">
        <v>0.33557558059692383</v>
      </c>
      <c r="AP41" s="58">
        <v>0.107</v>
      </c>
      <c r="AQ41" s="58">
        <v>0.19900000000000001</v>
      </c>
      <c r="AR41" s="58">
        <v>0.23760000000000001</v>
      </c>
      <c r="AS41" s="58">
        <v>0.19359999999999999</v>
      </c>
      <c r="AT41" s="58">
        <v>0.26679999999999998</v>
      </c>
      <c r="AU41" s="58">
        <v>0.22470000000000001</v>
      </c>
      <c r="AV41" s="58">
        <v>0.27429999999999999</v>
      </c>
      <c r="AW41" s="67">
        <v>0.36396908760070801</v>
      </c>
    </row>
    <row r="42" spans="1:49" x14ac:dyDescent="0.25">
      <c r="A42" s="49" t="s">
        <v>81</v>
      </c>
      <c r="B42" s="58">
        <v>0.40479999999999999</v>
      </c>
      <c r="C42" s="58">
        <v>0.43009999999999998</v>
      </c>
      <c r="D42" s="58">
        <v>0.47499999999999998</v>
      </c>
      <c r="E42" s="58">
        <v>0.35299999999999998</v>
      </c>
      <c r="F42" s="58">
        <v>0.1578</v>
      </c>
      <c r="G42" s="58">
        <v>0.30299999999999999</v>
      </c>
      <c r="H42" s="58">
        <v>0.39100000000000001</v>
      </c>
      <c r="I42" s="58">
        <v>0.43740000000000001</v>
      </c>
      <c r="J42" s="58">
        <v>0.47699999999999998</v>
      </c>
      <c r="K42" s="62">
        <v>0.45471835136413574</v>
      </c>
      <c r="M42" s="58">
        <v>0.19350000000000001</v>
      </c>
      <c r="N42" s="58">
        <v>0.45100000000000001</v>
      </c>
      <c r="O42" s="58">
        <v>0.49199999999999999</v>
      </c>
      <c r="P42" s="58">
        <v>0.3276</v>
      </c>
      <c r="Q42" s="58">
        <v>0.31059999999999999</v>
      </c>
      <c r="R42" s="58">
        <v>0.32679999999999998</v>
      </c>
      <c r="S42" s="58">
        <v>0.23059999942779541</v>
      </c>
      <c r="T42" s="58">
        <v>0.27339999999999998</v>
      </c>
      <c r="U42" s="67">
        <v>0.23028998076915741</v>
      </c>
      <c r="W42" s="54">
        <v>4893.75</v>
      </c>
      <c r="X42" s="54">
        <v>3528.5</v>
      </c>
      <c r="Y42" s="54">
        <v>3614.78</v>
      </c>
      <c r="Z42" s="53">
        <v>3510</v>
      </c>
      <c r="AA42" s="53">
        <v>5031.04</v>
      </c>
      <c r="AB42" s="53">
        <v>6779.15</v>
      </c>
      <c r="AC42" s="53">
        <v>6774.5</v>
      </c>
      <c r="AD42" s="53">
        <v>8137.33</v>
      </c>
      <c r="AE42" s="65">
        <v>7086.740234375</v>
      </c>
      <c r="AG42" s="58">
        <v>0.216</v>
      </c>
      <c r="AH42" s="58">
        <v>0.20799999999999999</v>
      </c>
      <c r="AI42" s="58">
        <v>0.18360000000000001</v>
      </c>
      <c r="AJ42" s="58">
        <v>0.1701</v>
      </c>
      <c r="AK42" s="58">
        <v>0.36080000000000001</v>
      </c>
      <c r="AL42" s="58">
        <v>0.2356</v>
      </c>
      <c r="AM42" s="58">
        <v>0.26390000000000002</v>
      </c>
      <c r="AN42" s="67">
        <v>0.2340833991765976</v>
      </c>
      <c r="AP42" s="58">
        <v>0.17199999999999999</v>
      </c>
      <c r="AQ42" s="58">
        <v>0.127</v>
      </c>
      <c r="AR42" s="58">
        <v>8.2799999999999999E-2</v>
      </c>
      <c r="AS42" s="58">
        <v>0.20399999999999999</v>
      </c>
      <c r="AT42" s="58">
        <v>0.4269</v>
      </c>
      <c r="AU42" s="58">
        <v>0.375</v>
      </c>
      <c r="AV42" s="58">
        <v>0.59130000000000005</v>
      </c>
      <c r="AW42" s="67">
        <v>0.3930327296257019</v>
      </c>
    </row>
    <row r="43" spans="1:49" x14ac:dyDescent="0.25">
      <c r="A43" s="49" t="s">
        <v>82</v>
      </c>
      <c r="B43" s="58">
        <v>0.45629999999999998</v>
      </c>
      <c r="C43" s="58">
        <v>0.43980000000000002</v>
      </c>
      <c r="D43" s="58">
        <v>0.4385</v>
      </c>
      <c r="E43" s="58">
        <v>0.28689999999999999</v>
      </c>
      <c r="F43" s="58">
        <v>0.32850000000000001</v>
      </c>
      <c r="G43" s="58">
        <v>0.33760000000000001</v>
      </c>
      <c r="H43" s="58">
        <v>0.33300000000000002</v>
      </c>
      <c r="I43" s="58">
        <v>0.37269999999999998</v>
      </c>
      <c r="J43" s="58">
        <v>0.41239999999999999</v>
      </c>
      <c r="K43" s="62">
        <v>0.43678665161132813</v>
      </c>
      <c r="M43" s="58">
        <v>0.46910000000000002</v>
      </c>
      <c r="N43" s="58">
        <v>0.51390000000000002</v>
      </c>
      <c r="O43" s="58">
        <v>0.52359999999999995</v>
      </c>
      <c r="P43" s="58">
        <v>0.45829999999999999</v>
      </c>
      <c r="Q43" s="58">
        <v>0.4824</v>
      </c>
      <c r="R43" s="58">
        <v>0.47220000000000001</v>
      </c>
      <c r="S43" s="58">
        <v>0.4456000030040741</v>
      </c>
      <c r="T43" s="58">
        <v>0.40689999999999998</v>
      </c>
      <c r="U43" s="67">
        <v>0.44695156812667847</v>
      </c>
      <c r="W43" s="54">
        <v>4284.8100000000004</v>
      </c>
      <c r="X43" s="54">
        <v>4774.9799999999996</v>
      </c>
      <c r="Y43" s="54">
        <v>5120.66</v>
      </c>
      <c r="Z43" s="53">
        <v>5420.99</v>
      </c>
      <c r="AA43" s="53">
        <v>6331.06</v>
      </c>
      <c r="AB43" s="53">
        <v>6906.82</v>
      </c>
      <c r="AC43" s="53">
        <v>7563.24</v>
      </c>
      <c r="AD43" s="53">
        <v>7884.56</v>
      </c>
      <c r="AE43" s="65">
        <v>7468.24755859375</v>
      </c>
      <c r="AG43" s="58">
        <v>0.50719999999999998</v>
      </c>
      <c r="AH43" s="58">
        <v>0.5232</v>
      </c>
      <c r="AI43" s="58">
        <v>0.46729999999999999</v>
      </c>
      <c r="AJ43" s="58">
        <v>0.46339999999999998</v>
      </c>
      <c r="AK43" s="58">
        <v>0.49969999999999998</v>
      </c>
      <c r="AL43" s="58">
        <v>0.46179999999999999</v>
      </c>
      <c r="AM43" s="58">
        <v>0.43169999999999997</v>
      </c>
      <c r="AN43" s="67">
        <v>0.47271925210952759</v>
      </c>
      <c r="AP43" s="58">
        <v>0.38669999999999999</v>
      </c>
      <c r="AQ43" s="58">
        <v>0.20319999999999999</v>
      </c>
      <c r="AR43" s="58">
        <v>0.36299999999999999</v>
      </c>
      <c r="AS43" s="58">
        <v>0.16520000000000001</v>
      </c>
      <c r="AT43" s="58">
        <v>0.2495</v>
      </c>
      <c r="AU43" s="58">
        <v>0.24229999999999999</v>
      </c>
      <c r="AV43" s="58">
        <v>0.23039999999999999</v>
      </c>
      <c r="AW43" s="67">
        <v>0.30046901106834412</v>
      </c>
    </row>
    <row r="44" spans="1:49" x14ac:dyDescent="0.25">
      <c r="A44" s="44" t="s">
        <v>83</v>
      </c>
      <c r="B44" s="59">
        <v>0.51359999999999995</v>
      </c>
      <c r="C44" s="59">
        <v>0.52800000000000002</v>
      </c>
      <c r="D44" s="59">
        <v>0.53</v>
      </c>
      <c r="E44" s="59">
        <v>0.32950000000000002</v>
      </c>
      <c r="F44" s="59">
        <v>0.34399999999999997</v>
      </c>
      <c r="G44" s="59">
        <v>0.42049999999999998</v>
      </c>
      <c r="H44" s="59">
        <v>0.46110000000000001</v>
      </c>
      <c r="I44" s="59">
        <v>0.54339999999999999</v>
      </c>
      <c r="J44" s="59">
        <v>0.51519999999999999</v>
      </c>
      <c r="K44" s="63">
        <v>0.51320481300354004</v>
      </c>
      <c r="L44" s="19"/>
      <c r="M44" s="59">
        <v>0.31990000000000002</v>
      </c>
      <c r="N44" s="59">
        <v>0.22</v>
      </c>
      <c r="O44" s="59">
        <v>0.28000000000000003</v>
      </c>
      <c r="P44" s="59">
        <v>0.34499999999999997</v>
      </c>
      <c r="Q44" s="59">
        <v>0.4</v>
      </c>
      <c r="R44" s="59">
        <v>0.43169999999999997</v>
      </c>
      <c r="S44" s="59">
        <v>0.30880001187324524</v>
      </c>
      <c r="T44" s="59">
        <v>0.41849999999999998</v>
      </c>
      <c r="U44" s="68">
        <v>0.35799333453178406</v>
      </c>
      <c r="V44" s="19"/>
      <c r="W44" s="55">
        <v>4342</v>
      </c>
      <c r="X44" s="55">
        <v>4371</v>
      </c>
      <c r="Y44" s="55">
        <v>4547.96</v>
      </c>
      <c r="Z44" s="52">
        <v>4898.95</v>
      </c>
      <c r="AA44" s="52">
        <v>5980</v>
      </c>
      <c r="AB44" s="52">
        <v>6253.93</v>
      </c>
      <c r="AC44" s="52">
        <v>7051.41</v>
      </c>
      <c r="AD44" s="52">
        <v>7569</v>
      </c>
      <c r="AE44" s="66">
        <v>7190.56494140625</v>
      </c>
      <c r="AF44" s="19"/>
      <c r="AG44" s="59">
        <v>0.33</v>
      </c>
      <c r="AH44" s="59">
        <v>0.21199999999999999</v>
      </c>
      <c r="AI44" s="59">
        <v>0.35589999999999999</v>
      </c>
      <c r="AJ44" s="59">
        <v>0.35310000000000002</v>
      </c>
      <c r="AK44" s="59">
        <v>0.46410000000000001</v>
      </c>
      <c r="AL44" s="59">
        <v>0.31019999999999998</v>
      </c>
      <c r="AM44" s="59">
        <v>0.43380000000000002</v>
      </c>
      <c r="AN44" s="68">
        <v>0.35681802034378052</v>
      </c>
      <c r="AO44" s="19"/>
      <c r="AP44" s="59">
        <v>0.23</v>
      </c>
      <c r="AQ44" s="59">
        <v>0.11849999999999999</v>
      </c>
      <c r="AR44" s="59">
        <v>0.13639999999999999</v>
      </c>
      <c r="AS44" s="59">
        <v>0.1225</v>
      </c>
      <c r="AT44" s="59">
        <v>0.18990000000000001</v>
      </c>
      <c r="AU44" s="59">
        <v>0.16789999999999999</v>
      </c>
      <c r="AV44" s="59">
        <v>0.20710000000000001</v>
      </c>
      <c r="AW44" s="68">
        <v>0.2069946825504303</v>
      </c>
    </row>
    <row r="45" spans="1:49" x14ac:dyDescent="0.25">
      <c r="A45" s="49" t="s">
        <v>84</v>
      </c>
      <c r="B45" s="58">
        <v>0.43209999999999998</v>
      </c>
      <c r="C45" s="58">
        <v>0.441</v>
      </c>
      <c r="D45" s="58">
        <v>0.44400000000000001</v>
      </c>
      <c r="E45" s="58">
        <v>0.35899999999999999</v>
      </c>
      <c r="F45" s="58">
        <v>0.39629999999999999</v>
      </c>
      <c r="G45" s="58">
        <v>0.43840000000000001</v>
      </c>
      <c r="H45" s="58">
        <v>0.44159999999999999</v>
      </c>
      <c r="I45" s="58">
        <v>0.50919999999999999</v>
      </c>
      <c r="J45" s="58">
        <v>0.5262</v>
      </c>
      <c r="K45" s="62">
        <v>0.48771750926971436</v>
      </c>
      <c r="M45" s="58">
        <v>0.29349999999999998</v>
      </c>
      <c r="N45" s="58">
        <v>0.34589999999999999</v>
      </c>
      <c r="O45" s="58">
        <v>0.3649</v>
      </c>
      <c r="P45" s="58">
        <v>0.2923</v>
      </c>
      <c r="Q45" s="58">
        <v>0.46110000000000001</v>
      </c>
      <c r="R45" s="58">
        <v>0.42230000000000001</v>
      </c>
      <c r="S45" s="58">
        <v>0.43849998712539673</v>
      </c>
      <c r="T45" s="58">
        <v>0.31790000000000002</v>
      </c>
      <c r="U45" s="67">
        <v>0.36910885572433472</v>
      </c>
      <c r="W45" s="54">
        <v>3550</v>
      </c>
      <c r="X45" s="54">
        <v>2650</v>
      </c>
      <c r="Y45" s="54">
        <v>2500</v>
      </c>
      <c r="Z45" s="53">
        <v>3329.56</v>
      </c>
      <c r="AA45" s="53">
        <v>4143.7</v>
      </c>
      <c r="AB45" s="53">
        <v>3678.79</v>
      </c>
      <c r="AC45" s="53">
        <v>3770</v>
      </c>
      <c r="AD45" s="53">
        <v>3999.41</v>
      </c>
      <c r="AE45" s="65">
        <v>3776.24267578125</v>
      </c>
      <c r="AG45" s="58">
        <v>0.31730000000000003</v>
      </c>
      <c r="AH45" s="58">
        <v>0.36580000000000001</v>
      </c>
      <c r="AI45" s="58">
        <v>0.27229999999999999</v>
      </c>
      <c r="AJ45" s="58">
        <v>0.41699999999999998</v>
      </c>
      <c r="AK45" s="58">
        <v>0.4592</v>
      </c>
      <c r="AL45" s="58">
        <v>0.44340000000000002</v>
      </c>
      <c r="AM45" s="58">
        <v>0.37809999999999999</v>
      </c>
      <c r="AN45" s="67">
        <v>0.39327409863471985</v>
      </c>
      <c r="AP45" s="58">
        <v>0.2059</v>
      </c>
      <c r="AQ45" s="58">
        <v>0.39460000000000001</v>
      </c>
      <c r="AR45" s="58">
        <v>0.40289999999999998</v>
      </c>
      <c r="AS45" s="58">
        <v>0.38719999999999999</v>
      </c>
      <c r="AT45" s="58">
        <v>0.4476</v>
      </c>
      <c r="AU45" s="58">
        <v>0.4249</v>
      </c>
      <c r="AV45" s="58">
        <v>0.45</v>
      </c>
      <c r="AW45" s="67">
        <v>0.40792319178581238</v>
      </c>
    </row>
    <row r="46" spans="1:49" x14ac:dyDescent="0.25">
      <c r="A46" s="49" t="s">
        <v>85</v>
      </c>
      <c r="B46" s="58">
        <v>0.41810000000000003</v>
      </c>
      <c r="C46" s="58">
        <v>0.40250000000000002</v>
      </c>
      <c r="D46" s="58">
        <v>0.40799999999999997</v>
      </c>
      <c r="E46" s="58">
        <v>0.25469999999999998</v>
      </c>
      <c r="F46" s="58">
        <v>0.34489999999999998</v>
      </c>
      <c r="G46" s="58">
        <v>0.3644</v>
      </c>
      <c r="H46" s="58">
        <v>0.31859999999999999</v>
      </c>
      <c r="I46" s="58">
        <v>0.378</v>
      </c>
      <c r="J46" s="58">
        <v>0.40189999999999998</v>
      </c>
      <c r="K46" s="62">
        <v>0.39936345815658569</v>
      </c>
      <c r="M46" s="58">
        <v>0.5131</v>
      </c>
      <c r="N46" s="58">
        <v>0.58699999999999997</v>
      </c>
      <c r="O46" s="58">
        <v>0.5585</v>
      </c>
      <c r="P46" s="58">
        <v>0.502</v>
      </c>
      <c r="Q46" s="58">
        <v>0.56220000000000003</v>
      </c>
      <c r="R46" s="58">
        <v>0.54490000000000005</v>
      </c>
      <c r="S46" s="58">
        <v>0.52670001983642578</v>
      </c>
      <c r="T46" s="58">
        <v>0.5534</v>
      </c>
      <c r="U46" s="67">
        <v>0.61511069536209106</v>
      </c>
      <c r="W46" s="54">
        <v>5721.14</v>
      </c>
      <c r="X46" s="54">
        <v>5575.85</v>
      </c>
      <c r="Y46" s="54">
        <v>6151.15</v>
      </c>
      <c r="Z46" s="53">
        <v>7220.47</v>
      </c>
      <c r="AA46" s="53">
        <v>6405.47</v>
      </c>
      <c r="AB46" s="53">
        <v>6588.98</v>
      </c>
      <c r="AC46" s="53">
        <v>7431.76</v>
      </c>
      <c r="AD46" s="53">
        <v>8745.35</v>
      </c>
      <c r="AE46" s="65">
        <v>9461.53515625</v>
      </c>
      <c r="AG46" s="58">
        <v>0.56200000000000006</v>
      </c>
      <c r="AH46" s="58">
        <v>0.58799999999999997</v>
      </c>
      <c r="AI46" s="58">
        <v>0.4995</v>
      </c>
      <c r="AJ46" s="58">
        <v>0.502</v>
      </c>
      <c r="AK46" s="58">
        <v>0.54979999999999996</v>
      </c>
      <c r="AL46" s="58">
        <v>0.53449999999999998</v>
      </c>
      <c r="AM46" s="58">
        <v>0.53290000000000004</v>
      </c>
      <c r="AN46" s="67">
        <v>0.55882561206817627</v>
      </c>
      <c r="AP46" s="58">
        <v>0.4052</v>
      </c>
      <c r="AQ46" s="58">
        <v>0.55200000000000005</v>
      </c>
      <c r="AR46" s="58">
        <v>0.43419999999999997</v>
      </c>
      <c r="AS46" s="58">
        <v>0.30499999999999999</v>
      </c>
      <c r="AT46" s="58">
        <v>0.50919999999999999</v>
      </c>
      <c r="AU46" s="58">
        <v>0.52039999999999997</v>
      </c>
      <c r="AV46" s="58">
        <v>0.55549999999999999</v>
      </c>
      <c r="AW46" s="67">
        <v>0.58787423372268677</v>
      </c>
    </row>
    <row r="47" spans="1:49" x14ac:dyDescent="0.25">
      <c r="A47" s="49" t="s">
        <v>86</v>
      </c>
      <c r="B47" s="58">
        <v>0.35399999999999998</v>
      </c>
      <c r="C47" s="58">
        <v>0.36570000000000003</v>
      </c>
      <c r="D47" s="58">
        <v>0.37869999999999998</v>
      </c>
      <c r="E47" s="58">
        <v>0.33239999999999997</v>
      </c>
      <c r="F47" s="58">
        <v>0.38240000000000002</v>
      </c>
      <c r="G47" s="58">
        <v>0.39169999999999999</v>
      </c>
      <c r="H47" s="58">
        <v>0.3715</v>
      </c>
      <c r="I47" s="58">
        <v>0.54020000000000001</v>
      </c>
      <c r="J47" s="58">
        <v>0.61280000000000001</v>
      </c>
      <c r="K47" s="62">
        <v>0.46464881300926208</v>
      </c>
      <c r="M47" s="58">
        <v>0.48159999999999997</v>
      </c>
      <c r="N47" s="58">
        <v>0.44429999999999997</v>
      </c>
      <c r="O47" s="58">
        <v>0.52959999999999996</v>
      </c>
      <c r="P47" s="58">
        <v>0.48759999999999998</v>
      </c>
      <c r="Q47" s="58">
        <v>0.51859999999999995</v>
      </c>
      <c r="R47" s="58">
        <v>0.47360000000000002</v>
      </c>
      <c r="S47" s="58">
        <v>0.40040001273155212</v>
      </c>
      <c r="T47" s="58">
        <v>0.39360000000000001</v>
      </c>
      <c r="U47" s="67">
        <v>0.42087888717651367</v>
      </c>
      <c r="W47" s="54">
        <v>3372.59</v>
      </c>
      <c r="X47" s="54">
        <v>3668.75</v>
      </c>
      <c r="Y47" s="54">
        <v>4024.74</v>
      </c>
      <c r="Z47" s="53">
        <v>3917.25</v>
      </c>
      <c r="AA47" s="53">
        <v>4665.84</v>
      </c>
      <c r="AB47" s="53">
        <v>5272.06</v>
      </c>
      <c r="AC47" s="53">
        <v>5308.07</v>
      </c>
      <c r="AD47" s="53">
        <v>5776.1</v>
      </c>
      <c r="AE47" s="65">
        <v>5916.00830078125</v>
      </c>
      <c r="AG47" s="58">
        <v>0.43569999999999998</v>
      </c>
      <c r="AH47" s="58">
        <v>0.50019999999999998</v>
      </c>
      <c r="AI47" s="58">
        <v>0.48920000000000002</v>
      </c>
      <c r="AJ47" s="58">
        <v>0.50329999999999997</v>
      </c>
      <c r="AK47" s="58">
        <v>0.49709999999999999</v>
      </c>
      <c r="AL47" s="58">
        <v>0.43280000000000002</v>
      </c>
      <c r="AM47" s="58">
        <v>0.39219999999999999</v>
      </c>
      <c r="AN47" s="67">
        <v>0.42128297686576843</v>
      </c>
      <c r="AP47" s="58">
        <v>0.35499999999999998</v>
      </c>
      <c r="AQ47" s="58">
        <v>0.44080000000000003</v>
      </c>
      <c r="AR47" s="58">
        <v>0.4032</v>
      </c>
      <c r="AS47" s="58">
        <v>0.4446</v>
      </c>
      <c r="AT47" s="58">
        <v>0.53520000000000001</v>
      </c>
      <c r="AU47" s="58">
        <v>0.28549999999999998</v>
      </c>
      <c r="AV47" s="58">
        <v>0.26100000000000001</v>
      </c>
      <c r="AW47" s="67">
        <v>0.37883242964744568</v>
      </c>
    </row>
    <row r="48" spans="1:49" x14ac:dyDescent="0.25">
      <c r="A48" s="49" t="s">
        <v>87</v>
      </c>
      <c r="B48" s="58">
        <v>0.497</v>
      </c>
      <c r="C48" s="58">
        <v>0.46970000000000001</v>
      </c>
      <c r="D48" s="58">
        <v>0.44019999999999998</v>
      </c>
      <c r="E48" s="58">
        <v>0.34110000000000001</v>
      </c>
      <c r="F48" s="58">
        <v>0.42359999999999998</v>
      </c>
      <c r="G48" s="58">
        <v>0.42299999999999999</v>
      </c>
      <c r="H48" s="58">
        <v>0.42699999999999999</v>
      </c>
      <c r="I48" s="58">
        <v>0.52010000000000001</v>
      </c>
      <c r="J48" s="58">
        <v>0.54730000000000001</v>
      </c>
      <c r="K48" s="62">
        <v>0.51422828435897827</v>
      </c>
      <c r="M48" s="58">
        <v>0.3291</v>
      </c>
      <c r="N48" s="58">
        <v>0.3453</v>
      </c>
      <c r="O48" s="58">
        <v>0.34150000000000003</v>
      </c>
      <c r="P48" s="58">
        <v>0.35510000000000003</v>
      </c>
      <c r="Q48" s="58">
        <v>0.40749999999999997</v>
      </c>
      <c r="R48" s="58">
        <v>0.42870000000000003</v>
      </c>
      <c r="S48" s="58">
        <v>0.40119999647140503</v>
      </c>
      <c r="T48" s="58">
        <v>0.38850000000000001</v>
      </c>
      <c r="U48" s="67">
        <v>0.36034217476844788</v>
      </c>
      <c r="W48" s="54">
        <v>4674.2299999999996</v>
      </c>
      <c r="X48" s="54">
        <v>4850.9399999999996</v>
      </c>
      <c r="Y48" s="54">
        <v>5016.53</v>
      </c>
      <c r="Z48" s="53">
        <v>5105.53</v>
      </c>
      <c r="AA48" s="53">
        <v>5827.94</v>
      </c>
      <c r="AB48" s="53">
        <v>6319.7</v>
      </c>
      <c r="AC48" s="53">
        <v>6594.67</v>
      </c>
      <c r="AD48" s="53">
        <v>7095.96</v>
      </c>
      <c r="AE48" s="65">
        <v>6765.1611328125</v>
      </c>
      <c r="AG48" s="58">
        <v>0.34110000000000001</v>
      </c>
      <c r="AH48" s="58">
        <v>0.34510000000000002</v>
      </c>
      <c r="AI48" s="58">
        <v>0.3392</v>
      </c>
      <c r="AJ48" s="58">
        <v>0.36420000000000002</v>
      </c>
      <c r="AK48" s="58">
        <v>0.43790000000000001</v>
      </c>
      <c r="AL48" s="58">
        <v>0.42230000000000001</v>
      </c>
      <c r="AM48" s="58">
        <v>0.39800000000000002</v>
      </c>
      <c r="AN48" s="67">
        <v>0.36600592732429504</v>
      </c>
      <c r="AP48" s="58">
        <v>0.35639999999999999</v>
      </c>
      <c r="AQ48" s="58">
        <v>0.3891</v>
      </c>
      <c r="AR48" s="58">
        <v>0.4128</v>
      </c>
      <c r="AS48" s="58">
        <v>0.3397</v>
      </c>
      <c r="AT48" s="58">
        <v>0.42170000000000002</v>
      </c>
      <c r="AU48" s="58">
        <v>0.43509999999999999</v>
      </c>
      <c r="AV48" s="58">
        <v>0.44469999999999998</v>
      </c>
      <c r="AW48" s="67">
        <v>0.43142572045326233</v>
      </c>
    </row>
    <row r="49" spans="1:49" x14ac:dyDescent="0.25">
      <c r="A49" s="44" t="s">
        <v>88</v>
      </c>
      <c r="B49" s="59">
        <v>0.51019999999999999</v>
      </c>
      <c r="C49" s="59">
        <v>0.51600000000000001</v>
      </c>
      <c r="D49" s="59">
        <v>0.46439999999999998</v>
      </c>
      <c r="E49" s="59">
        <v>0.34329999999999999</v>
      </c>
      <c r="F49" s="59">
        <v>0.3649</v>
      </c>
      <c r="G49" s="59">
        <v>0.3977</v>
      </c>
      <c r="H49" s="59">
        <v>0.41980000000000001</v>
      </c>
      <c r="I49" s="59">
        <v>0.41310000000000002</v>
      </c>
      <c r="J49" s="59">
        <v>0.42209999999999998</v>
      </c>
      <c r="K49" s="63">
        <v>0.44933295249938965</v>
      </c>
      <c r="L49" s="19"/>
      <c r="M49" s="59">
        <v>0.34210000000000002</v>
      </c>
      <c r="N49" s="59">
        <v>0.28460000000000002</v>
      </c>
      <c r="O49" s="59">
        <v>0.27250000000000002</v>
      </c>
      <c r="P49" s="59">
        <v>0.2326</v>
      </c>
      <c r="Q49" s="59">
        <v>0.4224</v>
      </c>
      <c r="R49" s="59">
        <v>0.3488</v>
      </c>
      <c r="S49" s="59">
        <v>0.26789999008178711</v>
      </c>
      <c r="T49" s="59">
        <v>0.36699999999999999</v>
      </c>
      <c r="U49" s="68">
        <v>0.29242485761642456</v>
      </c>
      <c r="V49" s="19"/>
      <c r="W49" s="55">
        <v>3408</v>
      </c>
      <c r="X49" s="55">
        <v>2659</v>
      </c>
      <c r="Y49" s="55">
        <v>4652</v>
      </c>
      <c r="Z49" s="52">
        <v>4935</v>
      </c>
      <c r="AA49" s="52">
        <v>5731</v>
      </c>
      <c r="AB49" s="52">
        <v>5968</v>
      </c>
      <c r="AC49" s="52">
        <v>6535</v>
      </c>
      <c r="AD49" s="52">
        <v>7160</v>
      </c>
      <c r="AE49" s="66">
        <v>6261.94140625</v>
      </c>
      <c r="AF49" s="19"/>
      <c r="AG49" s="59">
        <v>0.2792</v>
      </c>
      <c r="AH49" s="59">
        <v>0.13170000000000001</v>
      </c>
      <c r="AI49" s="59">
        <v>0.2215</v>
      </c>
      <c r="AJ49" s="59">
        <v>0.34549999999999997</v>
      </c>
      <c r="AK49" s="59">
        <v>0.39979999999999999</v>
      </c>
      <c r="AL49" s="59">
        <v>0.36</v>
      </c>
      <c r="AM49" s="59">
        <v>0.35599999999999998</v>
      </c>
      <c r="AN49" s="68">
        <v>0.31319904327392578</v>
      </c>
      <c r="AO49" s="19"/>
      <c r="AP49" s="59">
        <v>0.1318</v>
      </c>
      <c r="AQ49" s="59">
        <v>9.3700000000000006E-2</v>
      </c>
      <c r="AR49" s="59">
        <v>8.1500000000000003E-2</v>
      </c>
      <c r="AS49" s="59">
        <v>0.1087</v>
      </c>
      <c r="AT49" s="59">
        <v>0.23269999999999999</v>
      </c>
      <c r="AU49" s="59">
        <v>0.61339999999999995</v>
      </c>
      <c r="AV49" s="59">
        <v>0.64980000000000004</v>
      </c>
      <c r="AW49" s="68">
        <v>0.40367546677589417</v>
      </c>
    </row>
    <row r="50" spans="1:49" x14ac:dyDescent="0.25">
      <c r="A50" s="49" t="s">
        <v>89</v>
      </c>
      <c r="B50" s="58">
        <v>0.2828</v>
      </c>
      <c r="C50" s="58">
        <v>0.38069999999999998</v>
      </c>
      <c r="D50" s="58">
        <v>0.39029999999999998</v>
      </c>
      <c r="E50" s="58">
        <v>0.28920000000000001</v>
      </c>
      <c r="F50" s="58">
        <v>0.28129999999999999</v>
      </c>
      <c r="G50" s="58">
        <v>0.2676</v>
      </c>
      <c r="H50" s="58">
        <v>0.27289999999999998</v>
      </c>
      <c r="I50" s="58">
        <v>0.31559999999999999</v>
      </c>
      <c r="J50" s="58">
        <v>0.33069999999999999</v>
      </c>
      <c r="K50" s="62">
        <v>0.35362324118614197</v>
      </c>
      <c r="M50" s="58">
        <v>0.435</v>
      </c>
      <c r="N50" s="58">
        <v>0.43609999999999999</v>
      </c>
      <c r="O50" s="58">
        <v>0.42249999999999999</v>
      </c>
      <c r="P50" s="58">
        <v>0.38800000000000001</v>
      </c>
      <c r="Q50" s="58">
        <v>0.41849999999999998</v>
      </c>
      <c r="R50" s="58">
        <v>0.46139999999999998</v>
      </c>
      <c r="S50" s="58">
        <v>0.4122999906539917</v>
      </c>
      <c r="T50" s="58">
        <v>0.40089999999999998</v>
      </c>
      <c r="U50" s="67">
        <v>0.42817980051040649</v>
      </c>
      <c r="W50" s="54">
        <v>3546</v>
      </c>
      <c r="X50" s="54">
        <v>3641.75</v>
      </c>
      <c r="Y50" s="54">
        <v>3680.95</v>
      </c>
      <c r="Z50" s="53">
        <v>3808.02</v>
      </c>
      <c r="AA50" s="53">
        <v>3497</v>
      </c>
      <c r="AB50" s="53">
        <v>4423.21</v>
      </c>
      <c r="AC50" s="53">
        <v>5198.09</v>
      </c>
      <c r="AD50" s="53">
        <v>6051.58</v>
      </c>
      <c r="AE50" s="65">
        <v>5464.32666015625</v>
      </c>
      <c r="AG50" s="58">
        <v>0.4481</v>
      </c>
      <c r="AH50" s="58">
        <v>0.27160000000000001</v>
      </c>
      <c r="AI50" s="58">
        <v>0.37290000000000001</v>
      </c>
      <c r="AJ50" s="58">
        <v>0.42209999999999998</v>
      </c>
      <c r="AK50" s="58">
        <v>0.39829999999999999</v>
      </c>
      <c r="AL50" s="58">
        <v>0.47910000000000003</v>
      </c>
      <c r="AM50" s="58">
        <v>0.42520000000000002</v>
      </c>
      <c r="AN50" s="67">
        <v>0.38547813892364502</v>
      </c>
      <c r="AP50" s="58">
        <v>0.78259999999999996</v>
      </c>
      <c r="AQ50" s="58">
        <v>0.75139999999999996</v>
      </c>
      <c r="AR50" s="58">
        <v>0.73399999999999999</v>
      </c>
      <c r="AS50" s="58">
        <v>0.68930000000000002</v>
      </c>
      <c r="AT50" s="58">
        <v>0.45650000000000002</v>
      </c>
      <c r="AU50" s="58">
        <v>0.63200000000000001</v>
      </c>
      <c r="AV50" s="58">
        <v>0.60360000000000003</v>
      </c>
      <c r="AW50" s="67">
        <v>0.509879469871521</v>
      </c>
    </row>
    <row r="51" spans="1:49" x14ac:dyDescent="0.25">
      <c r="A51" s="49" t="s">
        <v>90</v>
      </c>
      <c r="B51" s="58">
        <v>0.40139999999999998</v>
      </c>
      <c r="C51" s="58">
        <v>0.42699999999999999</v>
      </c>
      <c r="D51" s="58">
        <v>0.36309999999999998</v>
      </c>
      <c r="E51" s="58">
        <v>0.24149999999999999</v>
      </c>
      <c r="F51" s="58">
        <v>0.21690000000000001</v>
      </c>
      <c r="G51" s="58">
        <v>0.30249999999999999</v>
      </c>
      <c r="H51" s="58">
        <v>0.3589</v>
      </c>
      <c r="I51" s="58">
        <v>0.41749999999999998</v>
      </c>
      <c r="J51" s="58">
        <v>0.4577</v>
      </c>
      <c r="K51" s="62">
        <v>0.41458103060722351</v>
      </c>
      <c r="M51" s="58">
        <v>0.27210000000000001</v>
      </c>
      <c r="N51" s="58">
        <v>0.22689999999999999</v>
      </c>
      <c r="O51" s="58">
        <v>0.24809999999999999</v>
      </c>
      <c r="P51" s="58">
        <v>0.2253</v>
      </c>
      <c r="Q51" s="58">
        <v>0.30880000000000002</v>
      </c>
      <c r="R51" s="58">
        <v>0.2661</v>
      </c>
      <c r="S51" s="58">
        <v>0.25679999589920044</v>
      </c>
      <c r="T51" s="58">
        <v>0.28749999999999998</v>
      </c>
      <c r="U51" s="67">
        <v>0.25449728965759277</v>
      </c>
      <c r="W51" s="54">
        <v>4745.93</v>
      </c>
      <c r="X51" s="54">
        <v>4742.6000000000004</v>
      </c>
      <c r="Y51" s="54">
        <v>5197.34</v>
      </c>
      <c r="Z51" s="53">
        <v>5473.04</v>
      </c>
      <c r="AA51" s="53">
        <v>6064.81</v>
      </c>
      <c r="AB51" s="53">
        <v>7110.02</v>
      </c>
      <c r="AC51" s="53">
        <v>7382.34</v>
      </c>
      <c r="AD51" s="53">
        <v>7428.44</v>
      </c>
      <c r="AE51" s="65">
        <v>7400.77197265625</v>
      </c>
      <c r="AG51" s="58">
        <v>0.25800000000000001</v>
      </c>
      <c r="AH51" s="58">
        <v>0.24879999999999999</v>
      </c>
      <c r="AI51" s="58">
        <v>0.23930000000000001</v>
      </c>
      <c r="AJ51" s="58">
        <v>0.24410000000000001</v>
      </c>
      <c r="AK51" s="58">
        <v>0.29780000000000001</v>
      </c>
      <c r="AL51" s="58">
        <v>0.25829999999999997</v>
      </c>
      <c r="AM51" s="58">
        <v>0.2858</v>
      </c>
      <c r="AN51" s="67">
        <v>0.27192100882530212</v>
      </c>
      <c r="AP51" s="58">
        <v>0.27139999999999997</v>
      </c>
      <c r="AQ51" s="58">
        <v>0.2792</v>
      </c>
      <c r="AR51" s="58">
        <v>0.26050000000000001</v>
      </c>
      <c r="AS51" s="58">
        <v>0.2387</v>
      </c>
      <c r="AT51" s="58">
        <v>0.33379999999999999</v>
      </c>
      <c r="AU51" s="58">
        <v>0.37919999999999998</v>
      </c>
      <c r="AV51" s="58">
        <v>0.39050000000000001</v>
      </c>
      <c r="AW51" s="67">
        <v>0.34161475300788879</v>
      </c>
    </row>
    <row r="52" spans="1:49" x14ac:dyDescent="0.25">
      <c r="A52" s="49" t="s">
        <v>91</v>
      </c>
      <c r="B52" s="58">
        <v>0.45450000000000002</v>
      </c>
      <c r="C52" s="58">
        <v>0.50619999999999998</v>
      </c>
      <c r="D52" s="58">
        <v>0.44</v>
      </c>
      <c r="E52" s="58">
        <v>0.37940000000000002</v>
      </c>
      <c r="F52" s="58">
        <v>0.2477</v>
      </c>
      <c r="G52" s="58">
        <v>0.27900000000000003</v>
      </c>
      <c r="H52" s="58">
        <v>0.41589999999999999</v>
      </c>
      <c r="I52" s="58">
        <v>0.46679999999999999</v>
      </c>
      <c r="J52" s="58">
        <v>0.50039999999999996</v>
      </c>
      <c r="K52" s="62">
        <v>0.48514601588249207</v>
      </c>
      <c r="M52" s="58">
        <v>0.27329999999999999</v>
      </c>
      <c r="N52" s="58">
        <v>0.27</v>
      </c>
      <c r="O52" s="58">
        <v>0.28760000000000002</v>
      </c>
      <c r="P52" s="58">
        <v>0.32290000000000002</v>
      </c>
      <c r="Q52" s="58">
        <v>0.37130000000000002</v>
      </c>
      <c r="R52" s="58">
        <v>0.35389999999999999</v>
      </c>
      <c r="S52" s="58">
        <v>0.22949999570846558</v>
      </c>
      <c r="T52" s="58">
        <v>0.2571</v>
      </c>
      <c r="U52" s="67">
        <v>0.24463945627212524</v>
      </c>
      <c r="W52" s="54">
        <v>4465</v>
      </c>
      <c r="X52" s="54">
        <v>5049.79</v>
      </c>
      <c r="Y52" s="54">
        <v>5425.07</v>
      </c>
      <c r="Z52" s="53">
        <v>5598.74</v>
      </c>
      <c r="AA52" s="53">
        <v>5963.93</v>
      </c>
      <c r="AB52" s="53">
        <v>6075.9</v>
      </c>
      <c r="AC52" s="53">
        <v>6738.59</v>
      </c>
      <c r="AD52" s="53">
        <v>6830.97</v>
      </c>
      <c r="AE52" s="65">
        <v>7120.982421875</v>
      </c>
      <c r="AG52" s="58">
        <v>0.28000000000000003</v>
      </c>
      <c r="AH52" s="58">
        <v>0.29089999999999999</v>
      </c>
      <c r="AI52" s="58">
        <v>0.3422</v>
      </c>
      <c r="AJ52" s="58">
        <v>0.35310000000000002</v>
      </c>
      <c r="AK52" s="58">
        <v>0.38729999999999998</v>
      </c>
      <c r="AL52" s="58">
        <v>0.32819999999999999</v>
      </c>
      <c r="AM52" s="58">
        <v>0.23430000000000001</v>
      </c>
      <c r="AN52" s="67">
        <v>0.26629701256752014</v>
      </c>
      <c r="AP52" s="58">
        <v>0.54</v>
      </c>
      <c r="AQ52" s="58">
        <v>0.53049999999999997</v>
      </c>
      <c r="AR52" s="58">
        <v>0.62960000000000005</v>
      </c>
      <c r="AS52" s="58">
        <v>0.58760000000000001</v>
      </c>
      <c r="AT52" s="58">
        <v>0.56710000000000005</v>
      </c>
      <c r="AU52" s="58">
        <v>0.4007</v>
      </c>
      <c r="AV52" s="58">
        <v>0.28589999999999999</v>
      </c>
      <c r="AW52" s="67">
        <v>0.42356669902801514</v>
      </c>
    </row>
    <row r="53" spans="1:49" x14ac:dyDescent="0.25">
      <c r="A53" s="49" t="s">
        <v>92</v>
      </c>
      <c r="B53" s="58">
        <v>0.52590000000000003</v>
      </c>
      <c r="C53" s="58">
        <v>0.4536</v>
      </c>
      <c r="D53" s="58">
        <v>0.59089999999999998</v>
      </c>
      <c r="E53" s="58">
        <v>0.373</v>
      </c>
      <c r="F53" s="58">
        <v>0.49890000000000001</v>
      </c>
      <c r="G53" s="58">
        <v>0.58030000000000004</v>
      </c>
      <c r="H53" s="58">
        <v>0.4355</v>
      </c>
      <c r="I53" s="58">
        <v>0.57230000000000003</v>
      </c>
      <c r="J53" s="58">
        <v>0.56740000000000002</v>
      </c>
      <c r="K53" s="62">
        <v>0.54688030481338501</v>
      </c>
      <c r="M53" s="58">
        <v>0.39419999999999999</v>
      </c>
      <c r="N53" s="58">
        <v>0.39610000000000001</v>
      </c>
      <c r="O53" s="58">
        <v>0.42099999999999999</v>
      </c>
      <c r="P53" s="58">
        <v>0.27600000000000002</v>
      </c>
      <c r="Q53" s="58">
        <v>0.43359999999999999</v>
      </c>
      <c r="R53" s="58">
        <v>0.43459999999999999</v>
      </c>
      <c r="S53" s="58">
        <v>0.41600000858306885</v>
      </c>
      <c r="T53" s="58">
        <v>0.51519999999999999</v>
      </c>
      <c r="U53" s="67">
        <v>0.38602405786514282</v>
      </c>
      <c r="W53" s="54">
        <v>3054</v>
      </c>
      <c r="X53" s="54">
        <v>3291</v>
      </c>
      <c r="Y53" s="54">
        <v>3560.16</v>
      </c>
      <c r="Z53" s="53">
        <v>2655.63</v>
      </c>
      <c r="AA53" s="53">
        <v>3782.91</v>
      </c>
      <c r="AB53" s="53">
        <v>3945.57</v>
      </c>
      <c r="AC53" s="53">
        <v>4318.17</v>
      </c>
      <c r="AD53" s="53">
        <v>4749.58</v>
      </c>
      <c r="AE53" s="65">
        <v>3950.873046875</v>
      </c>
      <c r="AG53" s="58">
        <v>0.38240000000000002</v>
      </c>
      <c r="AH53" s="58">
        <v>0.45450000000000002</v>
      </c>
      <c r="AI53" s="58">
        <v>0.35659999999999997</v>
      </c>
      <c r="AJ53" s="58">
        <v>0.33139999999999997</v>
      </c>
      <c r="AK53" s="58">
        <v>0.47070000000000001</v>
      </c>
      <c r="AL53" s="58">
        <v>0.43559999999999999</v>
      </c>
      <c r="AM53" s="58">
        <v>0.51529999999999998</v>
      </c>
      <c r="AN53" s="67">
        <v>0.41515091061592102</v>
      </c>
      <c r="AP53" s="58">
        <v>0.45269999999999999</v>
      </c>
      <c r="AQ53" s="58">
        <v>0.38300000000000001</v>
      </c>
      <c r="AR53" s="58">
        <v>0.39529999999999998</v>
      </c>
      <c r="AS53" s="58">
        <v>0.1396</v>
      </c>
      <c r="AT53" s="58">
        <v>0.4022</v>
      </c>
      <c r="AU53" s="58">
        <v>0.6361</v>
      </c>
      <c r="AV53" s="58">
        <v>0.67949999999999999</v>
      </c>
      <c r="AW53" s="67">
        <v>0.58532404899597168</v>
      </c>
    </row>
    <row r="54" spans="1:49" x14ac:dyDescent="0.25">
      <c r="A54" s="49" t="s">
        <v>93</v>
      </c>
      <c r="B54" s="59">
        <v>0.51939999999999997</v>
      </c>
      <c r="C54" s="59">
        <v>0.5222</v>
      </c>
      <c r="D54" s="59">
        <v>0.54100000000000004</v>
      </c>
      <c r="E54" s="59">
        <v>0.45369999999999999</v>
      </c>
      <c r="F54" s="59">
        <v>0.51990000000000003</v>
      </c>
      <c r="G54" s="59">
        <v>0.53480000000000005</v>
      </c>
      <c r="H54" s="59">
        <v>0.53680000000000005</v>
      </c>
      <c r="I54" s="59">
        <v>0.62270000000000003</v>
      </c>
      <c r="J54" s="59">
        <v>0.64870000000000005</v>
      </c>
      <c r="K54" s="63">
        <v>0.62144196033477783</v>
      </c>
      <c r="L54" s="19"/>
      <c r="M54" s="59">
        <v>0.46750000000000003</v>
      </c>
      <c r="N54" s="59">
        <v>0.49</v>
      </c>
      <c r="O54" s="59">
        <v>0.46689999999999998</v>
      </c>
      <c r="P54" s="59">
        <v>0.4551</v>
      </c>
      <c r="Q54" s="59">
        <v>0.52959999999999996</v>
      </c>
      <c r="R54" s="59">
        <v>0.4491</v>
      </c>
      <c r="S54" s="59">
        <v>0.41949999332427979</v>
      </c>
      <c r="T54" s="59">
        <v>0.43070000000000003</v>
      </c>
      <c r="U54" s="68">
        <v>0.45413503050804138</v>
      </c>
      <c r="V54" s="19"/>
      <c r="W54" s="55">
        <v>4603</v>
      </c>
      <c r="X54" s="55">
        <v>5051</v>
      </c>
      <c r="Y54" s="55">
        <v>5057</v>
      </c>
      <c r="Z54" s="52">
        <v>5004</v>
      </c>
      <c r="AA54" s="52">
        <v>6111</v>
      </c>
      <c r="AB54" s="52">
        <v>6330</v>
      </c>
      <c r="AC54" s="52">
        <v>6568</v>
      </c>
      <c r="AD54" s="52">
        <v>6883</v>
      </c>
      <c r="AE54" s="66">
        <v>6710.12744140625</v>
      </c>
      <c r="AF54" s="19"/>
      <c r="AG54" s="59">
        <v>0.46389999999999998</v>
      </c>
      <c r="AH54" s="59">
        <v>0.46700000000000003</v>
      </c>
      <c r="AI54" s="59">
        <v>0.42930000000000001</v>
      </c>
      <c r="AJ54" s="59">
        <v>0.43669999999999998</v>
      </c>
      <c r="AK54" s="59">
        <v>0.4985</v>
      </c>
      <c r="AL54" s="59">
        <v>0.44109999999999999</v>
      </c>
      <c r="AM54" s="59">
        <v>0.42909999999999998</v>
      </c>
      <c r="AN54" s="68">
        <v>0.45584306120872498</v>
      </c>
      <c r="AO54" s="19"/>
      <c r="AP54" s="59">
        <v>0.32790000000000002</v>
      </c>
      <c r="AQ54" s="59">
        <v>0.34789999999999999</v>
      </c>
      <c r="AR54" s="59">
        <v>0.38379999999999997</v>
      </c>
      <c r="AS54" s="59">
        <v>0.62129999999999996</v>
      </c>
      <c r="AT54" s="59">
        <v>0.68410000000000004</v>
      </c>
      <c r="AU54" s="59">
        <v>0.65910000000000002</v>
      </c>
      <c r="AV54" s="59">
        <v>0.69040000000000001</v>
      </c>
      <c r="AW54" s="68">
        <v>0.68730312585830688</v>
      </c>
    </row>
    <row r="55" spans="1:49" x14ac:dyDescent="0.25">
      <c r="A55" s="50" t="s">
        <v>94</v>
      </c>
      <c r="B55" s="58">
        <v>0.54930000000000001</v>
      </c>
      <c r="C55" s="58">
        <v>0.59950000000000003</v>
      </c>
      <c r="D55" s="58">
        <v>0.58399999999999996</v>
      </c>
      <c r="E55" s="58">
        <v>0.55000000000000004</v>
      </c>
      <c r="F55" s="58">
        <v>0.58630000000000004</v>
      </c>
      <c r="G55" s="58">
        <v>0.65949999999999998</v>
      </c>
      <c r="H55" s="58">
        <v>0.63719999999999999</v>
      </c>
      <c r="I55" s="58">
        <v>0.68469999999999998</v>
      </c>
      <c r="J55" s="58">
        <v>0.71489999999999998</v>
      </c>
      <c r="K55" s="62">
        <v>0.69364100694656372</v>
      </c>
      <c r="M55" s="58">
        <v>0.47460000000000002</v>
      </c>
      <c r="N55" s="58">
        <v>0.47</v>
      </c>
      <c r="O55" s="58">
        <v>0.51900000000000002</v>
      </c>
      <c r="P55" s="58">
        <v>0.51300000000000001</v>
      </c>
      <c r="Q55" s="58">
        <v>0.64329999999999998</v>
      </c>
      <c r="R55" s="58">
        <v>0.61209999999999998</v>
      </c>
      <c r="S55" s="58">
        <v>0.60229998826980591</v>
      </c>
      <c r="T55" s="58">
        <v>0.60460000000000003</v>
      </c>
      <c r="U55" s="67">
        <v>0.58074808120727539</v>
      </c>
      <c r="W55" s="54">
        <v>3650</v>
      </c>
      <c r="X55" s="54">
        <v>3566.41</v>
      </c>
      <c r="Y55" s="54">
        <v>3954.92</v>
      </c>
      <c r="Z55" s="53">
        <v>3300.2</v>
      </c>
      <c r="AA55" s="53">
        <v>4469.92</v>
      </c>
      <c r="AB55" s="53">
        <v>3936.3</v>
      </c>
      <c r="AC55" s="53">
        <v>4099.5</v>
      </c>
      <c r="AD55" s="53">
        <v>5233.5</v>
      </c>
      <c r="AE55" s="65">
        <v>5234.4052734375</v>
      </c>
      <c r="AG55" s="58">
        <v>0.47599999999999998</v>
      </c>
      <c r="AH55" s="58">
        <v>0.52300000000000002</v>
      </c>
      <c r="AI55" s="58">
        <v>0.51349999999999996</v>
      </c>
      <c r="AJ55" s="58">
        <v>0.60880000000000001</v>
      </c>
      <c r="AK55" s="58">
        <v>0.64910000000000001</v>
      </c>
      <c r="AL55" s="58">
        <v>0.62780000000000002</v>
      </c>
      <c r="AM55" s="58">
        <v>0.6008</v>
      </c>
      <c r="AN55" s="67">
        <v>0.66505032777786255</v>
      </c>
      <c r="AP55" s="58">
        <v>0.41299999999999998</v>
      </c>
      <c r="AQ55" s="58">
        <v>0.59799999999999998</v>
      </c>
      <c r="AR55" s="58">
        <v>0.58160000000000001</v>
      </c>
      <c r="AS55" s="58">
        <v>0.65249999999999997</v>
      </c>
      <c r="AT55" s="58">
        <v>0.71689999999999998</v>
      </c>
      <c r="AU55" s="58">
        <v>0.78949999999999998</v>
      </c>
      <c r="AV55" s="58">
        <v>0.84009999999999996</v>
      </c>
      <c r="AW55" s="67">
        <v>0.76711225509643555</v>
      </c>
    </row>
    <row r="56" spans="1:49" x14ac:dyDescent="0.25">
      <c r="A56" s="44" t="s">
        <v>95</v>
      </c>
      <c r="B56" s="59">
        <v>0.59870000000000001</v>
      </c>
      <c r="C56" s="59">
        <v>0.58640000000000003</v>
      </c>
      <c r="D56" s="59">
        <v>0.60629999999999995</v>
      </c>
      <c r="E56" s="59">
        <v>0.56510000000000005</v>
      </c>
      <c r="F56" s="59">
        <v>0.5766</v>
      </c>
      <c r="G56" s="59">
        <v>0.57089999999999996</v>
      </c>
      <c r="H56" s="59">
        <v>0.62490000000000001</v>
      </c>
      <c r="I56" s="59">
        <v>0.69159999999999999</v>
      </c>
      <c r="J56" s="59">
        <v>0.86160000000000003</v>
      </c>
      <c r="K56" s="63">
        <v>0.72519707679748535</v>
      </c>
      <c r="L56" s="19"/>
      <c r="M56" s="59">
        <v>0.23419999999999999</v>
      </c>
      <c r="N56" s="59">
        <v>0.108</v>
      </c>
      <c r="O56" s="59">
        <v>1.4800000000000001E-2</v>
      </c>
      <c r="P56" s="59">
        <v>0.53669999999999995</v>
      </c>
      <c r="Q56" s="59">
        <v>0.16589999999999999</v>
      </c>
      <c r="R56" s="59">
        <v>0.48759999999999998</v>
      </c>
      <c r="S56" s="59">
        <v>0.38209998607635498</v>
      </c>
      <c r="T56" s="59">
        <v>0.43309999999999998</v>
      </c>
      <c r="U56" s="68">
        <v>0.39759224653244019</v>
      </c>
      <c r="V56" s="19"/>
      <c r="W56" s="55">
        <v>3770</v>
      </c>
      <c r="X56" s="55">
        <v>3250</v>
      </c>
      <c r="Y56" s="55">
        <v>1740</v>
      </c>
      <c r="Z56" s="52">
        <v>3399</v>
      </c>
      <c r="AA56" s="52">
        <v>3260</v>
      </c>
      <c r="AB56" s="52">
        <v>3483</v>
      </c>
      <c r="AC56" s="52">
        <v>3500</v>
      </c>
      <c r="AD56" s="52">
        <v>3600</v>
      </c>
      <c r="AE56" s="66">
        <v>4322.583984375</v>
      </c>
      <c r="AF56" s="19"/>
      <c r="AG56" s="59">
        <v>0.16639999999999999</v>
      </c>
      <c r="AH56" s="59">
        <v>0.1164</v>
      </c>
      <c r="AI56" s="59">
        <v>0.1366</v>
      </c>
      <c r="AJ56" s="59">
        <v>0.15060000000000001</v>
      </c>
      <c r="AK56" s="59">
        <v>0.51290000000000002</v>
      </c>
      <c r="AL56" s="59">
        <v>0.61980000000000002</v>
      </c>
      <c r="AM56" s="59">
        <v>0.48180000000000001</v>
      </c>
      <c r="AN56" s="68">
        <v>0.4708496630191803</v>
      </c>
      <c r="AO56" s="19"/>
      <c r="AP56" s="59">
        <v>0.13589999999999999</v>
      </c>
      <c r="AQ56" s="59">
        <v>8.1699999999999995E-2</v>
      </c>
      <c r="AR56" s="59">
        <v>0.1072</v>
      </c>
      <c r="AS56" s="59">
        <v>0.23549999999999999</v>
      </c>
      <c r="AT56" s="59">
        <v>0.30740000000000001</v>
      </c>
      <c r="AU56" s="59">
        <v>0.40229999999999999</v>
      </c>
      <c r="AV56" s="59">
        <v>0.56830000000000003</v>
      </c>
      <c r="AW56" s="68">
        <v>0.53565382957458496</v>
      </c>
    </row>
    <row r="57" spans="1:49" x14ac:dyDescent="0.25">
      <c r="A57" s="49"/>
      <c r="B57"/>
      <c r="C57"/>
      <c r="D57"/>
      <c r="E57"/>
      <c r="F57"/>
      <c r="G57"/>
      <c r="H57"/>
      <c r="I57"/>
      <c r="J57"/>
      <c r="M57"/>
      <c r="N57"/>
      <c r="O57"/>
      <c r="P57"/>
      <c r="Q57"/>
      <c r="R57"/>
      <c r="S57"/>
      <c r="T57"/>
      <c r="W57"/>
      <c r="X57"/>
      <c r="Y57"/>
      <c r="Z57"/>
      <c r="AA57"/>
      <c r="AB57"/>
      <c r="AC57"/>
      <c r="AD57"/>
      <c r="AG57"/>
      <c r="AH57"/>
      <c r="AI57"/>
      <c r="AJ57"/>
      <c r="AK57"/>
      <c r="AL57"/>
      <c r="AM57"/>
      <c r="AP57"/>
      <c r="AQ57"/>
      <c r="AR57"/>
      <c r="AS57"/>
      <c r="AT57"/>
      <c r="AU57"/>
      <c r="AV57"/>
    </row>
  </sheetData>
  <sheetProtection sheet="1" objects="1" scenarios="1" selectLockedCells="1"/>
  <mergeCells count="11">
    <mergeCell ref="A1:AW1"/>
    <mergeCell ref="B2:K2"/>
    <mergeCell ref="M2:U2"/>
    <mergeCell ref="W2:AE2"/>
    <mergeCell ref="AG2:AN2"/>
    <mergeCell ref="AP2:AW2"/>
    <mergeCell ref="B3:J3"/>
    <mergeCell ref="M3:T3"/>
    <mergeCell ref="W3:AD3"/>
    <mergeCell ref="AG3:AM3"/>
    <mergeCell ref="AP3:AV3"/>
  </mergeCells>
  <pageMargins left="0.7" right="0.7" top="0.75" bottom="0.75" header="0.3" footer="0.3"/>
  <pageSetup orientation="portrait" horizontalDpi="1200" verticalDpi="1200" r:id="rId1"/>
  <colBreaks count="4" manualBreakCount="4">
    <brk id="12" max="1048575" man="1"/>
    <brk id="22" max="1048575" man="1"/>
    <brk id="32" max="1048575" man="1"/>
    <brk id="4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51AD7-40D5-4BAC-869B-930B2E3BAD1D}">
  <dimension ref="A1:AT53"/>
  <sheetViews>
    <sheetView topLeftCell="Q1" workbookViewId="0"/>
  </sheetViews>
  <sheetFormatPr defaultColWidth="8.85546875" defaultRowHeight="15" x14ac:dyDescent="0.25"/>
  <cols>
    <col min="1" max="1" width="8.85546875" style="85"/>
    <col min="2" max="46" width="8.85546875" style="86"/>
    <col min="47" max="16384" width="8.85546875" style="85"/>
  </cols>
  <sheetData>
    <row r="1" spans="1:45" x14ac:dyDescent="0.25">
      <c r="A1" s="85" t="s">
        <v>0</v>
      </c>
      <c r="B1" s="86" t="s">
        <v>318</v>
      </c>
      <c r="C1" s="86" t="s">
        <v>1</v>
      </c>
      <c r="D1" s="86" t="s">
        <v>2</v>
      </c>
      <c r="E1" s="86" t="s">
        <v>3</v>
      </c>
      <c r="F1" s="86" t="s">
        <v>4</v>
      </c>
      <c r="G1" s="86" t="s">
        <v>8</v>
      </c>
      <c r="H1" s="86" t="s">
        <v>5</v>
      </c>
      <c r="I1" s="86" t="s">
        <v>6</v>
      </c>
      <c r="J1" s="86" t="s">
        <v>7</v>
      </c>
      <c r="K1" s="86" t="s">
        <v>9</v>
      </c>
      <c r="L1" s="86" t="s">
        <v>10</v>
      </c>
      <c r="M1" s="86" t="s">
        <v>11</v>
      </c>
      <c r="N1" s="86" t="s">
        <v>12</v>
      </c>
      <c r="O1" s="86" t="s">
        <v>13</v>
      </c>
      <c r="P1" s="86" t="s">
        <v>14</v>
      </c>
      <c r="Q1" s="86" t="s">
        <v>15</v>
      </c>
      <c r="R1" s="86" t="s">
        <v>16</v>
      </c>
      <c r="S1" s="86" t="s">
        <v>17</v>
      </c>
      <c r="T1" s="86" t="s">
        <v>18</v>
      </c>
      <c r="U1" s="86" t="s">
        <v>19</v>
      </c>
      <c r="V1" s="86" t="s">
        <v>20</v>
      </c>
      <c r="W1" s="86" t="s">
        <v>21</v>
      </c>
      <c r="X1" s="86" t="s">
        <v>22</v>
      </c>
      <c r="Y1" s="86" t="s">
        <v>23</v>
      </c>
      <c r="Z1" s="86" t="s">
        <v>24</v>
      </c>
      <c r="AA1" s="86" t="s">
        <v>25</v>
      </c>
      <c r="AB1" s="86" t="s">
        <v>26</v>
      </c>
      <c r="AC1" s="86" t="s">
        <v>27</v>
      </c>
      <c r="AD1" s="86" t="s">
        <v>28</v>
      </c>
      <c r="AE1" s="86" t="s">
        <v>29</v>
      </c>
      <c r="AF1" s="86" t="s">
        <v>30</v>
      </c>
      <c r="AG1" s="86" t="s">
        <v>31</v>
      </c>
      <c r="AH1" s="86" t="s">
        <v>32</v>
      </c>
      <c r="AI1" s="86" t="s">
        <v>33</v>
      </c>
      <c r="AJ1" s="86" t="s">
        <v>34</v>
      </c>
      <c r="AK1" s="86" t="s">
        <v>35</v>
      </c>
      <c r="AL1" s="86" t="s">
        <v>36</v>
      </c>
      <c r="AM1" s="86" t="s">
        <v>37</v>
      </c>
      <c r="AN1" s="86" t="s">
        <v>38</v>
      </c>
      <c r="AO1" s="86" t="s">
        <v>39</v>
      </c>
      <c r="AP1" s="86" t="s">
        <v>40</v>
      </c>
      <c r="AQ1" s="86" t="s">
        <v>41</v>
      </c>
      <c r="AR1" s="86" t="s">
        <v>42</v>
      </c>
      <c r="AS1" s="86" t="s">
        <v>43</v>
      </c>
    </row>
    <row r="2" spans="1:45" x14ac:dyDescent="0.25">
      <c r="A2" s="85" t="s">
        <v>44</v>
      </c>
      <c r="B2" s="86">
        <v>0.53947809999999996</v>
      </c>
      <c r="C2" s="86">
        <v>0.1089793</v>
      </c>
      <c r="D2" s="86">
        <v>0.2310074</v>
      </c>
      <c r="E2" s="86">
        <v>0.4746765</v>
      </c>
      <c r="F2" s="86">
        <v>0.18533669999999999</v>
      </c>
      <c r="G2" s="86">
        <v>0.41562529999999998</v>
      </c>
      <c r="H2" s="86">
        <v>0.14701980000000001</v>
      </c>
      <c r="I2" s="86">
        <v>2.81433E-2</v>
      </c>
      <c r="J2" s="86">
        <v>0.37885659999999999</v>
      </c>
      <c r="K2" s="86">
        <v>3.0355E-2</v>
      </c>
      <c r="L2" s="86">
        <v>3.1239599999999999E-2</v>
      </c>
      <c r="M2" s="86">
        <v>0.55534669999999997</v>
      </c>
      <c r="N2" s="86">
        <v>0.27999560000000001</v>
      </c>
      <c r="O2" s="86">
        <v>0.1240739</v>
      </c>
      <c r="P2" s="86">
        <v>0.33810679999999999</v>
      </c>
      <c r="Q2" s="86">
        <v>0.4836338</v>
      </c>
      <c r="R2" s="86">
        <v>2.4936400000000001E-2</v>
      </c>
      <c r="S2" s="86">
        <v>7.9177300000000006E-2</v>
      </c>
      <c r="T2" s="86">
        <v>4.3348400000000002E-2</v>
      </c>
      <c r="U2" s="86">
        <v>3.07973E-2</v>
      </c>
      <c r="V2" s="86">
        <v>0.47124850000000001</v>
      </c>
      <c r="W2" s="86">
        <v>0.40810570000000002</v>
      </c>
      <c r="X2" s="86">
        <v>0.1206458</v>
      </c>
      <c r="Y2" s="86">
        <v>9.62697E-2</v>
      </c>
      <c r="Z2" s="86">
        <v>7.9220299999999994E-2</v>
      </c>
      <c r="AA2" s="86">
        <v>1.8569800000000001E-2</v>
      </c>
      <c r="AB2" s="86">
        <v>5.8913E-2</v>
      </c>
      <c r="AC2" s="86">
        <v>9.9907999999999993E-3</v>
      </c>
      <c r="AD2" s="86">
        <v>0.1495358</v>
      </c>
      <c r="AE2" s="86">
        <v>1.7972499999999999E-2</v>
      </c>
      <c r="AF2" s="86">
        <v>2.0741699999999998E-2</v>
      </c>
      <c r="AG2" s="86">
        <v>0.34082639999999997</v>
      </c>
      <c r="AH2" s="86">
        <v>2.9255799999999998E-2</v>
      </c>
      <c r="AI2" s="86">
        <v>0.1279402</v>
      </c>
      <c r="AJ2" s="86">
        <v>5.0211800000000001E-2</v>
      </c>
      <c r="AK2" s="86">
        <v>0.22357969999999999</v>
      </c>
      <c r="AL2" s="86">
        <v>4.9180000000000001E-2</v>
      </c>
      <c r="AM2" s="86">
        <v>1.12862E-2</v>
      </c>
      <c r="AN2" s="86">
        <v>0.10227890000000001</v>
      </c>
      <c r="AO2" s="86">
        <v>0.1352777</v>
      </c>
      <c r="AP2" s="86">
        <v>8.3310999999999993E-3</v>
      </c>
      <c r="AQ2" s="86">
        <v>2.4063399999999999E-2</v>
      </c>
      <c r="AR2" s="86">
        <v>6.1617499999999999E-2</v>
      </c>
      <c r="AS2" s="86">
        <v>0.20623349999999999</v>
      </c>
    </row>
    <row r="3" spans="1:45" x14ac:dyDescent="0.25">
      <c r="A3" s="85" t="s">
        <v>45</v>
      </c>
      <c r="B3" s="86">
        <v>0.58160920000000005</v>
      </c>
      <c r="C3" s="86">
        <v>7.6628299999999996E-2</v>
      </c>
      <c r="D3" s="86">
        <v>0.159387</v>
      </c>
      <c r="E3" s="86">
        <v>0.47509580000000001</v>
      </c>
      <c r="F3" s="86">
        <v>0.2888889</v>
      </c>
      <c r="G3" s="86">
        <v>0.28812260000000001</v>
      </c>
      <c r="H3" s="86">
        <v>0.23524900000000001</v>
      </c>
      <c r="I3" s="86">
        <v>0.14942530000000001</v>
      </c>
      <c r="J3" s="86">
        <v>9.4252900000000001E-2</v>
      </c>
      <c r="K3" s="86">
        <v>0.2329502</v>
      </c>
      <c r="L3" s="86">
        <v>0</v>
      </c>
      <c r="M3" s="86">
        <v>0.53333339999999996</v>
      </c>
      <c r="N3" s="86">
        <v>0.1670498</v>
      </c>
      <c r="O3" s="86">
        <v>0.26743299999999998</v>
      </c>
      <c r="P3" s="86">
        <v>0.18620690000000001</v>
      </c>
      <c r="Q3" s="86">
        <v>0.3195402</v>
      </c>
      <c r="R3" s="86">
        <v>2.37548E-2</v>
      </c>
      <c r="S3" s="86">
        <v>0.22298850000000001</v>
      </c>
      <c r="T3" s="86">
        <v>0.16091949999999999</v>
      </c>
      <c r="U3" s="86">
        <v>8.659E-2</v>
      </c>
      <c r="V3" s="86">
        <v>0.34329500000000002</v>
      </c>
      <c r="W3" s="86">
        <v>0.54636010000000002</v>
      </c>
      <c r="X3" s="86">
        <v>0.11034480000000001</v>
      </c>
      <c r="Y3" s="86">
        <v>6.9506700000000005E-2</v>
      </c>
      <c r="Z3" s="86">
        <v>9.1928300000000004E-2</v>
      </c>
      <c r="AA3" s="86">
        <v>2.9895399999999999E-2</v>
      </c>
      <c r="AB3" s="86">
        <v>4.0358699999999997E-2</v>
      </c>
      <c r="AC3" s="86">
        <v>3.7369E-3</v>
      </c>
      <c r="AD3" s="86">
        <v>6.2032900000000002E-2</v>
      </c>
      <c r="AE3" s="86">
        <v>3.7369E-3</v>
      </c>
      <c r="AF3" s="86">
        <v>1.4947999999999999E-3</v>
      </c>
      <c r="AG3" s="86">
        <v>0.35426010000000002</v>
      </c>
      <c r="AH3" s="86">
        <v>4.4258499999999999E-2</v>
      </c>
      <c r="AI3" s="86">
        <v>9.04557E-2</v>
      </c>
      <c r="AJ3" s="86">
        <v>5.6591200000000001E-2</v>
      </c>
      <c r="AK3" s="86">
        <v>0.2379154</v>
      </c>
      <c r="AL3" s="86">
        <v>3.3399600000000002E-2</v>
      </c>
      <c r="AM3" s="86">
        <v>1.34894E-2</v>
      </c>
      <c r="AN3" s="86">
        <v>0.1147717</v>
      </c>
      <c r="AO3" s="86">
        <v>3.7860100000000001E-2</v>
      </c>
      <c r="AP3" s="86">
        <v>4.1925799999999999E-2</v>
      </c>
      <c r="AQ3" s="86">
        <v>3.2987900000000001E-2</v>
      </c>
      <c r="AR3" s="86">
        <v>0.12913859999999999</v>
      </c>
      <c r="AS3" s="86">
        <v>0.2114645</v>
      </c>
    </row>
    <row r="4" spans="1:45" x14ac:dyDescent="0.25">
      <c r="A4" s="85" t="s">
        <v>46</v>
      </c>
      <c r="B4" s="86">
        <v>0.67786239999999998</v>
      </c>
      <c r="C4" s="86">
        <v>7.2013099999999997E-2</v>
      </c>
      <c r="D4" s="86">
        <v>0.17078199999999999</v>
      </c>
      <c r="E4" s="86">
        <v>0.48082259999999999</v>
      </c>
      <c r="F4" s="86">
        <v>0.27638230000000003</v>
      </c>
      <c r="G4" s="86">
        <v>0.1444531</v>
      </c>
      <c r="H4" s="86">
        <v>0.64655229999999997</v>
      </c>
      <c r="I4" s="86">
        <v>7.6923099999999994E-2</v>
      </c>
      <c r="J4" s="86">
        <v>7.49306E-2</v>
      </c>
      <c r="K4" s="86">
        <v>5.7140799999999999E-2</v>
      </c>
      <c r="L4" s="86">
        <v>7.1199999999999996E-5</v>
      </c>
      <c r="M4" s="86">
        <v>0.56834839999999998</v>
      </c>
      <c r="N4" s="86">
        <v>0.15263650000000001</v>
      </c>
      <c r="O4" s="86">
        <v>0.26570840000000001</v>
      </c>
      <c r="P4" s="86">
        <v>0.17078199999999999</v>
      </c>
      <c r="Q4" s="86">
        <v>0.24564150000000001</v>
      </c>
      <c r="R4" s="86">
        <v>1.8216799999999998E-2</v>
      </c>
      <c r="S4" s="86">
        <v>0.26513910000000002</v>
      </c>
      <c r="T4" s="86">
        <v>0.21141389999999999</v>
      </c>
      <c r="U4" s="86">
        <v>8.8806700000000002E-2</v>
      </c>
      <c r="V4" s="86">
        <v>0.49121179999999998</v>
      </c>
      <c r="W4" s="86">
        <v>0.38618089999999999</v>
      </c>
      <c r="X4" s="86">
        <v>0.1226073</v>
      </c>
      <c r="Y4" s="86">
        <v>0.2317263</v>
      </c>
      <c r="Z4" s="86">
        <v>6.5460199999999996E-2</v>
      </c>
      <c r="AA4" s="86">
        <v>9.7553999999999991E-3</v>
      </c>
      <c r="AB4" s="86">
        <v>3.2730099999999998E-2</v>
      </c>
      <c r="AC4" s="86">
        <v>1.13813E-2</v>
      </c>
      <c r="AD4" s="86">
        <v>0.17079030000000001</v>
      </c>
      <c r="AE4" s="86">
        <v>0.105825</v>
      </c>
      <c r="AF4" s="86">
        <v>1.5622799999999999E-2</v>
      </c>
      <c r="AG4" s="86">
        <v>0.47879260000000001</v>
      </c>
      <c r="AH4" s="86">
        <v>3.6656000000000001E-2</v>
      </c>
      <c r="AI4" s="86">
        <v>0.14710290000000001</v>
      </c>
      <c r="AJ4" s="86">
        <v>7.0461499999999996E-2</v>
      </c>
      <c r="AK4" s="86">
        <v>0.2242383</v>
      </c>
      <c r="AL4" s="86">
        <v>7.2096599999999997E-2</v>
      </c>
      <c r="AM4" s="86">
        <v>1.6036399999999999E-2</v>
      </c>
      <c r="AN4" s="86">
        <v>0.12010179999999999</v>
      </c>
      <c r="AO4" s="86">
        <v>6.0701199999999997E-2</v>
      </c>
      <c r="AP4" s="86">
        <v>1.15309E-2</v>
      </c>
      <c r="AQ4" s="86">
        <v>2.7972400000000001E-2</v>
      </c>
      <c r="AR4" s="86">
        <v>4.9234600000000003E-2</v>
      </c>
      <c r="AS4" s="86">
        <v>0.20052349999999999</v>
      </c>
    </row>
    <row r="5" spans="1:45" x14ac:dyDescent="0.25">
      <c r="A5" s="85" t="s">
        <v>47</v>
      </c>
      <c r="B5" s="86">
        <v>0.5426491</v>
      </c>
      <c r="C5" s="86">
        <v>0.18789259999999999</v>
      </c>
      <c r="D5" s="86">
        <v>0.18315890000000001</v>
      </c>
      <c r="E5" s="86">
        <v>0.43969049999999998</v>
      </c>
      <c r="F5" s="86">
        <v>0.18925810000000001</v>
      </c>
      <c r="G5" s="86">
        <v>0.45898949999999999</v>
      </c>
      <c r="H5" s="86">
        <v>0.30314059999999998</v>
      </c>
      <c r="I5" s="86">
        <v>4.0327700000000001E-2</v>
      </c>
      <c r="J5" s="86">
        <v>0.16895769999999999</v>
      </c>
      <c r="K5" s="86">
        <v>2.8584399999999999E-2</v>
      </c>
      <c r="L5" s="86">
        <v>1.9116999999999999E-2</v>
      </c>
      <c r="M5" s="86">
        <v>0.58898499999999998</v>
      </c>
      <c r="N5" s="86">
        <v>0.23522989999999999</v>
      </c>
      <c r="O5" s="86">
        <v>0.14538010000000001</v>
      </c>
      <c r="P5" s="86">
        <v>0.26126539999999998</v>
      </c>
      <c r="Q5" s="86">
        <v>0.42621759999999997</v>
      </c>
      <c r="R5" s="86">
        <v>3.7141599999999997E-2</v>
      </c>
      <c r="S5" s="86">
        <v>0.18552569999999999</v>
      </c>
      <c r="T5" s="86">
        <v>6.5908099999999997E-2</v>
      </c>
      <c r="U5" s="86">
        <v>2.39417E-2</v>
      </c>
      <c r="V5" s="86">
        <v>0.4305872</v>
      </c>
      <c r="W5" s="86">
        <v>0.41274460000000002</v>
      </c>
      <c r="X5" s="86">
        <v>0.15666820000000001</v>
      </c>
      <c r="Y5" s="86">
        <v>6.5285899999999994E-2</v>
      </c>
      <c r="Z5" s="86">
        <v>5.5110300000000001E-2</v>
      </c>
      <c r="AA5" s="86">
        <v>2.2332299999999999E-2</v>
      </c>
      <c r="AB5" s="86">
        <v>0.14398920000000001</v>
      </c>
      <c r="AC5" s="86">
        <v>2.6113999999999998E-3</v>
      </c>
      <c r="AD5" s="86">
        <v>7.8433100000000006E-2</v>
      </c>
      <c r="AE5" s="86">
        <v>1.7379599999999999E-2</v>
      </c>
      <c r="AF5" s="86">
        <v>5.3128999999999997E-3</v>
      </c>
      <c r="AG5" s="86">
        <v>0.42530390000000001</v>
      </c>
      <c r="AH5" s="86">
        <v>3.3906600000000002E-2</v>
      </c>
      <c r="AI5" s="86">
        <v>0.12573390000000001</v>
      </c>
      <c r="AJ5" s="86">
        <v>5.5900400000000003E-2</v>
      </c>
      <c r="AK5" s="86">
        <v>0.24264369999999999</v>
      </c>
      <c r="AL5" s="86">
        <v>4.3409000000000003E-2</v>
      </c>
      <c r="AM5" s="86">
        <v>1.08979E-2</v>
      </c>
      <c r="AN5" s="86">
        <v>0.102745</v>
      </c>
      <c r="AO5" s="86">
        <v>0.12567329999999999</v>
      </c>
      <c r="AP5" s="86">
        <v>1.1963700000000001E-2</v>
      </c>
      <c r="AQ5" s="86">
        <v>2.2304600000000001E-2</v>
      </c>
      <c r="AR5" s="86">
        <v>4.4220200000000001E-2</v>
      </c>
      <c r="AS5" s="86">
        <v>0.21450839999999999</v>
      </c>
    </row>
    <row r="6" spans="1:45" x14ac:dyDescent="0.25">
      <c r="A6" s="85" t="s">
        <v>48</v>
      </c>
      <c r="B6" s="86">
        <v>0.56256620000000002</v>
      </c>
      <c r="C6" s="86">
        <v>4.3893700000000001E-2</v>
      </c>
      <c r="D6" s="86">
        <v>0.15298149999999999</v>
      </c>
      <c r="E6" s="86">
        <v>0.51995130000000001</v>
      </c>
      <c r="F6" s="86">
        <v>0.28317340000000002</v>
      </c>
      <c r="G6" s="86">
        <v>0.13181080000000001</v>
      </c>
      <c r="H6" s="86">
        <v>0.65396259999999995</v>
      </c>
      <c r="I6" s="86">
        <v>0.12733269999999999</v>
      </c>
      <c r="J6" s="86">
        <v>5.46788E-2</v>
      </c>
      <c r="K6" s="86">
        <v>3.2215100000000003E-2</v>
      </c>
      <c r="L6" s="86">
        <v>3.1675500000000002E-2</v>
      </c>
      <c r="M6" s="86">
        <v>0.46367130000000001</v>
      </c>
      <c r="N6" s="86">
        <v>0.23904500000000001</v>
      </c>
      <c r="O6" s="86">
        <v>0.23521520000000001</v>
      </c>
      <c r="P6" s="86">
        <v>6.3484200000000005E-2</v>
      </c>
      <c r="Q6" s="86">
        <v>0.18101639999999999</v>
      </c>
      <c r="R6" s="86">
        <v>8.4199399999999994E-2</v>
      </c>
      <c r="S6" s="86">
        <v>0.1197643</v>
      </c>
      <c r="T6" s="86">
        <v>0.33723199999999998</v>
      </c>
      <c r="U6" s="86">
        <v>0.21430370000000001</v>
      </c>
      <c r="V6" s="86">
        <v>0.3868722</v>
      </c>
      <c r="W6" s="86">
        <v>0.37715929999999998</v>
      </c>
      <c r="X6" s="86">
        <v>0.2359685</v>
      </c>
      <c r="Y6" s="86">
        <v>4.30438E-2</v>
      </c>
      <c r="Z6" s="86">
        <v>1.8205900000000001E-2</v>
      </c>
      <c r="AA6" s="86">
        <v>1.58552E-2</v>
      </c>
      <c r="AB6" s="86">
        <v>0.13400899999999999</v>
      </c>
      <c r="AC6" s="86">
        <v>1.8866E-3</v>
      </c>
      <c r="AD6" s="86">
        <v>4.3572199999999998E-2</v>
      </c>
      <c r="AE6" s="86">
        <v>1.7623300000000001E-2</v>
      </c>
      <c r="AF6" s="86">
        <v>1.70949E-2</v>
      </c>
      <c r="AG6" s="86">
        <v>0.30600129999999998</v>
      </c>
      <c r="AH6" s="86">
        <v>5.1712000000000001E-2</v>
      </c>
      <c r="AI6" s="86">
        <v>0.15435550000000001</v>
      </c>
      <c r="AJ6" s="86">
        <v>5.1195999999999998E-2</v>
      </c>
      <c r="AK6" s="86">
        <v>0.24842819999999999</v>
      </c>
      <c r="AL6" s="86">
        <v>4.4829800000000003E-2</v>
      </c>
      <c r="AM6" s="86">
        <v>3.0404799999999999E-2</v>
      </c>
      <c r="AN6" s="86">
        <v>0.1161658</v>
      </c>
      <c r="AO6" s="86">
        <v>7.0189399999999999E-2</v>
      </c>
      <c r="AP6" s="86">
        <v>2.4044800000000002E-2</v>
      </c>
      <c r="AQ6" s="86">
        <v>3.1871999999999998E-2</v>
      </c>
      <c r="AR6" s="86">
        <v>4.9297100000000003E-2</v>
      </c>
      <c r="AS6" s="86">
        <v>0.1792166</v>
      </c>
    </row>
    <row r="7" spans="1:45" x14ac:dyDescent="0.25">
      <c r="A7" s="85" t="s">
        <v>49</v>
      </c>
      <c r="B7" s="86">
        <v>0.67143540000000002</v>
      </c>
      <c r="C7" s="86">
        <v>6.2231799999999997E-2</v>
      </c>
      <c r="D7" s="86">
        <v>0.14258470000000001</v>
      </c>
      <c r="E7" s="86">
        <v>0.56080110000000005</v>
      </c>
      <c r="F7" s="86">
        <v>0.23438249999999999</v>
      </c>
      <c r="G7" s="86">
        <v>0.18049589999999999</v>
      </c>
      <c r="H7" s="86">
        <v>0.61230329999999999</v>
      </c>
      <c r="I7" s="86">
        <v>0.1051502</v>
      </c>
      <c r="J7" s="86">
        <v>8.0591300000000005E-2</v>
      </c>
      <c r="K7" s="86">
        <v>2.1459200000000001E-2</v>
      </c>
      <c r="L7" s="86">
        <v>1.4067700000000001E-2</v>
      </c>
      <c r="M7" s="86">
        <v>0.48474010000000001</v>
      </c>
      <c r="N7" s="86">
        <v>0.1921793</v>
      </c>
      <c r="O7" s="86">
        <v>0.28111589999999997</v>
      </c>
      <c r="P7" s="86">
        <v>9.1320899999999997E-2</v>
      </c>
      <c r="Q7" s="86">
        <v>0.176681</v>
      </c>
      <c r="R7" s="86">
        <v>4.1726300000000001E-2</v>
      </c>
      <c r="S7" s="86">
        <v>0.12804009999999999</v>
      </c>
      <c r="T7" s="86">
        <v>0.32212679999999999</v>
      </c>
      <c r="U7" s="86">
        <v>0.24010490000000001</v>
      </c>
      <c r="V7" s="86">
        <v>0.48211730000000003</v>
      </c>
      <c r="W7" s="86">
        <v>0.30710539999999997</v>
      </c>
      <c r="X7" s="86">
        <v>0.2107773</v>
      </c>
      <c r="Y7" s="86">
        <v>3.4244900000000002E-2</v>
      </c>
      <c r="Z7" s="86">
        <v>2.3543399999999999E-2</v>
      </c>
      <c r="AA7" s="86">
        <v>1.11772E-2</v>
      </c>
      <c r="AB7" s="86">
        <v>3.8287799999999997E-2</v>
      </c>
      <c r="AC7" s="86">
        <v>5.2319000000000003E-3</v>
      </c>
      <c r="AD7" s="86">
        <v>5.5648000000000003E-2</v>
      </c>
      <c r="AE7" s="86">
        <v>3.2104599999999997E-2</v>
      </c>
      <c r="AF7" s="86">
        <v>1.09394E-2</v>
      </c>
      <c r="AG7" s="86">
        <v>0.18810940000000001</v>
      </c>
      <c r="AH7" s="86">
        <v>4.0042000000000001E-2</v>
      </c>
      <c r="AI7" s="86">
        <v>0.1708799</v>
      </c>
      <c r="AJ7" s="86">
        <v>6.6157400000000005E-2</v>
      </c>
      <c r="AK7" s="86">
        <v>0.2160841</v>
      </c>
      <c r="AL7" s="86">
        <v>5.9037199999999998E-2</v>
      </c>
      <c r="AM7" s="86">
        <v>2.6689500000000001E-2</v>
      </c>
      <c r="AN7" s="86">
        <v>0.124726</v>
      </c>
      <c r="AO7" s="86">
        <v>5.1707200000000002E-2</v>
      </c>
      <c r="AP7" s="86">
        <v>1.3716600000000001E-2</v>
      </c>
      <c r="AQ7" s="86">
        <v>3.1575699999999998E-2</v>
      </c>
      <c r="AR7" s="86">
        <v>5.7023699999999997E-2</v>
      </c>
      <c r="AS7" s="86">
        <v>0.1824028</v>
      </c>
    </row>
    <row r="8" spans="1:45" x14ac:dyDescent="0.25">
      <c r="A8" s="85" t="s">
        <v>50</v>
      </c>
      <c r="B8" s="86">
        <v>0.5893526</v>
      </c>
      <c r="C8" s="86">
        <v>8.1076700000000002E-2</v>
      </c>
      <c r="D8" s="86">
        <v>0.17734839999999999</v>
      </c>
      <c r="E8" s="86">
        <v>0.52357949999999998</v>
      </c>
      <c r="F8" s="86">
        <v>0.2179953</v>
      </c>
      <c r="G8" s="86">
        <v>0.12421989999999999</v>
      </c>
      <c r="H8" s="86">
        <v>0.55869100000000005</v>
      </c>
      <c r="I8" s="86">
        <v>6.5990099999999996E-2</v>
      </c>
      <c r="J8" s="86">
        <v>0.2391057</v>
      </c>
      <c r="K8" s="86">
        <v>1.19933E-2</v>
      </c>
      <c r="L8" s="86">
        <v>1.62805E-2</v>
      </c>
      <c r="M8" s="86">
        <v>0.54203069999999998</v>
      </c>
      <c r="N8" s="86">
        <v>0.2194063</v>
      </c>
      <c r="O8" s="86">
        <v>0.19455149999999999</v>
      </c>
      <c r="P8" s="86">
        <v>3.8313300000000002E-2</v>
      </c>
      <c r="Q8" s="86">
        <v>0.1010474</v>
      </c>
      <c r="R8" s="86">
        <v>0.1912411</v>
      </c>
      <c r="S8" s="86">
        <v>0.16036249999999999</v>
      </c>
      <c r="T8" s="86">
        <v>0.35214630000000002</v>
      </c>
      <c r="U8" s="86">
        <v>0.15688930000000001</v>
      </c>
      <c r="V8" s="86">
        <v>0.46724919999999998</v>
      </c>
      <c r="W8" s="86">
        <v>0.36788409999999999</v>
      </c>
      <c r="X8" s="86">
        <v>0.16486680000000001</v>
      </c>
      <c r="Y8" s="86">
        <v>0.1061563</v>
      </c>
      <c r="Z8" s="86">
        <v>3.0995700000000001E-2</v>
      </c>
      <c r="AA8" s="86">
        <v>2.06638E-2</v>
      </c>
      <c r="AB8" s="86">
        <v>2.1306200000000001E-2</v>
      </c>
      <c r="AC8" s="86">
        <v>1.62741E-2</v>
      </c>
      <c r="AD8" s="86">
        <v>7.3929300000000003E-2</v>
      </c>
      <c r="AE8" s="86">
        <v>3.1638100000000002E-2</v>
      </c>
      <c r="AF8" s="86">
        <v>1.1242E-2</v>
      </c>
      <c r="AG8" s="86">
        <v>0.25851180000000001</v>
      </c>
      <c r="AH8" s="86">
        <v>3.1451800000000002E-2</v>
      </c>
      <c r="AI8" s="86">
        <v>0.13286229999999999</v>
      </c>
      <c r="AJ8" s="86">
        <v>4.0144100000000002E-2</v>
      </c>
      <c r="AK8" s="86">
        <v>0.28702250000000001</v>
      </c>
      <c r="AL8" s="86">
        <v>6.9478899999999996E-2</v>
      </c>
      <c r="AM8" s="86">
        <v>2.0088000000000002E-2</v>
      </c>
      <c r="AN8" s="86">
        <v>0.1011348</v>
      </c>
      <c r="AO8" s="86">
        <v>9.3350000000000002E-2</v>
      </c>
      <c r="AP8" s="86">
        <v>3.5146000000000001E-3</v>
      </c>
      <c r="AQ8" s="86">
        <v>3.3564999999999998E-2</v>
      </c>
      <c r="AR8" s="86">
        <v>3.4730999999999998E-2</v>
      </c>
      <c r="AS8" s="86">
        <v>0.18410889999999999</v>
      </c>
    </row>
    <row r="9" spans="1:45" x14ac:dyDescent="0.25">
      <c r="A9" s="85" t="s">
        <v>51</v>
      </c>
      <c r="B9" s="86">
        <v>0.4935522</v>
      </c>
      <c r="C9" s="86">
        <v>6.4771400000000007E-2</v>
      </c>
      <c r="D9" s="86">
        <v>0.16148889999999999</v>
      </c>
      <c r="E9" s="86">
        <v>0.58616650000000003</v>
      </c>
      <c r="F9" s="86">
        <v>0.1875733</v>
      </c>
      <c r="G9" s="86">
        <v>0.12280190000000001</v>
      </c>
      <c r="H9" s="86">
        <v>0.4129543</v>
      </c>
      <c r="I9" s="86">
        <v>3.8686999999999999E-2</v>
      </c>
      <c r="J9" s="86">
        <v>0.41060960000000002</v>
      </c>
      <c r="K9" s="86">
        <v>1.4947200000000001E-2</v>
      </c>
      <c r="L9" s="86">
        <v>0</v>
      </c>
      <c r="M9" s="86">
        <v>0.65416180000000002</v>
      </c>
      <c r="N9" s="86">
        <v>0.162075</v>
      </c>
      <c r="O9" s="86">
        <v>0.16881589999999999</v>
      </c>
      <c r="P9" s="86">
        <v>0.15093790000000001</v>
      </c>
      <c r="Q9" s="86">
        <v>0.25908560000000003</v>
      </c>
      <c r="R9" s="86">
        <v>3.6049200000000003E-2</v>
      </c>
      <c r="S9" s="86">
        <v>0.33675260000000001</v>
      </c>
      <c r="T9" s="86">
        <v>9.90621E-2</v>
      </c>
      <c r="U9" s="86">
        <v>0.1181125</v>
      </c>
      <c r="V9" s="86">
        <v>0.4604338</v>
      </c>
      <c r="W9" s="86">
        <v>0.31652989999999998</v>
      </c>
      <c r="X9" s="86">
        <v>0.22303629999999999</v>
      </c>
      <c r="Y9" s="86">
        <v>2.3955600000000001E-2</v>
      </c>
      <c r="Z9" s="86">
        <v>1.9281300000000001E-2</v>
      </c>
      <c r="AA9" s="86">
        <v>1.02249E-2</v>
      </c>
      <c r="AB9" s="86">
        <v>1.1393500000000001E-2</v>
      </c>
      <c r="AC9" s="86">
        <v>1.7528000000000001E-3</v>
      </c>
      <c r="AD9" s="86">
        <v>6.5439700000000003E-2</v>
      </c>
      <c r="AE9" s="86">
        <v>8.4720999999999998E-3</v>
      </c>
      <c r="AF9" s="86">
        <v>1.48992E-2</v>
      </c>
      <c r="AG9" s="86">
        <v>0.59246279999999996</v>
      </c>
      <c r="AH9" s="86">
        <v>3.7021100000000001E-2</v>
      </c>
      <c r="AI9" s="86">
        <v>0.13790140000000001</v>
      </c>
      <c r="AJ9" s="86">
        <v>5.39011E-2</v>
      </c>
      <c r="AK9" s="86">
        <v>0.25524279999999999</v>
      </c>
      <c r="AL9" s="86">
        <v>0.1066609</v>
      </c>
      <c r="AM9" s="86">
        <v>8.2024000000000003E-3</v>
      </c>
      <c r="AN9" s="86">
        <v>0.1132379</v>
      </c>
      <c r="AO9" s="86">
        <v>5.6223200000000001E-2</v>
      </c>
      <c r="AP9" s="86">
        <v>2.8368999999999998E-3</v>
      </c>
      <c r="AQ9" s="86">
        <v>2.74083E-2</v>
      </c>
      <c r="AR9" s="86">
        <v>4.5527900000000003E-2</v>
      </c>
      <c r="AS9" s="86">
        <v>0.19285730000000001</v>
      </c>
    </row>
    <row r="10" spans="1:45" x14ac:dyDescent="0.25">
      <c r="A10" s="85" t="s">
        <v>52</v>
      </c>
      <c r="B10" s="86">
        <v>0.55620809999999998</v>
      </c>
      <c r="C10" s="86">
        <v>9.5637600000000003E-2</v>
      </c>
      <c r="D10" s="86">
        <v>0.32298660000000001</v>
      </c>
      <c r="E10" s="86">
        <v>0.42197990000000002</v>
      </c>
      <c r="F10" s="86">
        <v>0.15939600000000001</v>
      </c>
      <c r="G10" s="86">
        <v>2.6006700000000001E-2</v>
      </c>
      <c r="H10" s="86">
        <v>0.2718121</v>
      </c>
      <c r="I10" s="86">
        <v>1.5939600000000002E-2</v>
      </c>
      <c r="J10" s="86">
        <v>0.67701339999999999</v>
      </c>
      <c r="K10" s="86">
        <v>9.2282000000000006E-3</v>
      </c>
      <c r="L10" s="86">
        <v>7.5503000000000002E-3</v>
      </c>
      <c r="M10" s="86">
        <v>0.27852349999999998</v>
      </c>
      <c r="N10" s="86">
        <v>0.57718119999999995</v>
      </c>
      <c r="O10" s="86">
        <v>0.135906</v>
      </c>
      <c r="P10" s="86">
        <v>0.1417785</v>
      </c>
      <c r="Q10" s="86">
        <v>0.45721479999999998</v>
      </c>
      <c r="R10" s="86">
        <v>0.26510070000000002</v>
      </c>
      <c r="S10" s="86">
        <v>1.34228E-2</v>
      </c>
      <c r="T10" s="86">
        <v>6.3758400000000007E-2</v>
      </c>
      <c r="U10" s="86">
        <v>5.8724800000000001E-2</v>
      </c>
      <c r="V10" s="86">
        <v>0.32466440000000002</v>
      </c>
      <c r="W10" s="86">
        <v>0.62835569999999996</v>
      </c>
      <c r="X10" s="86">
        <v>4.6979899999999998E-2</v>
      </c>
      <c r="Y10" s="86">
        <v>7.16667E-2</v>
      </c>
      <c r="Z10" s="86">
        <v>4.4166700000000003E-2</v>
      </c>
      <c r="AA10" s="86">
        <v>6.5000000000000002E-2</v>
      </c>
      <c r="AB10" s="86">
        <v>5.66667E-2</v>
      </c>
      <c r="AC10" s="86">
        <v>3.3333E-3</v>
      </c>
      <c r="AD10" s="86">
        <v>8.7499999999999994E-2</v>
      </c>
      <c r="AE10" s="86">
        <v>1.6666999999999999E-3</v>
      </c>
      <c r="AF10" s="86">
        <v>8.3330000000000003E-4</v>
      </c>
      <c r="AG10" s="86">
        <v>0.61333329999999997</v>
      </c>
      <c r="AH10" s="86">
        <v>5.1427800000000003E-2</v>
      </c>
      <c r="AI10" s="86">
        <v>0.23405110000000001</v>
      </c>
      <c r="AJ10" s="86">
        <v>1.9328399999999999E-2</v>
      </c>
      <c r="AK10" s="86">
        <v>0.17241339999999999</v>
      </c>
      <c r="AL10" s="86">
        <v>3.6367299999999998E-2</v>
      </c>
      <c r="AM10" s="86">
        <v>3.1851299999999999E-2</v>
      </c>
      <c r="AN10" s="86">
        <v>0.1098291</v>
      </c>
      <c r="AO10" s="86">
        <v>5.1193000000000002E-3</v>
      </c>
      <c r="AP10" s="86">
        <v>2.83E-5</v>
      </c>
      <c r="AQ10" s="86">
        <v>9.1189000000000006E-2</v>
      </c>
      <c r="AR10" s="86">
        <v>0.2496728</v>
      </c>
      <c r="AS10" s="86">
        <v>5.015E-2</v>
      </c>
    </row>
    <row r="11" spans="1:45" x14ac:dyDescent="0.25">
      <c r="A11" s="85" t="s">
        <v>53</v>
      </c>
      <c r="B11" s="86">
        <v>0.54220880000000005</v>
      </c>
      <c r="C11" s="86">
        <v>0.1088524</v>
      </c>
      <c r="D11" s="86">
        <v>0.17070930000000001</v>
      </c>
      <c r="E11" s="86">
        <v>0.49836469999999999</v>
      </c>
      <c r="F11" s="86">
        <v>0.22207370000000001</v>
      </c>
      <c r="G11" s="86">
        <v>0.12850049999999999</v>
      </c>
      <c r="H11" s="86">
        <v>0.46698260000000003</v>
      </c>
      <c r="I11" s="86">
        <v>1.31246E-2</v>
      </c>
      <c r="J11" s="86">
        <v>0.37817820000000002</v>
      </c>
      <c r="K11" s="86">
        <v>1.3214099999999999E-2</v>
      </c>
      <c r="L11" s="86">
        <v>3.4019999999999998E-4</v>
      </c>
      <c r="M11" s="86">
        <v>0.42846830000000002</v>
      </c>
      <c r="N11" s="86">
        <v>0.23665459999999999</v>
      </c>
      <c r="O11" s="86">
        <v>0.28742210000000001</v>
      </c>
      <c r="P11" s="86">
        <v>8.3368600000000001E-2</v>
      </c>
      <c r="Q11" s="86">
        <v>0.118421</v>
      </c>
      <c r="R11" s="86">
        <v>5.7863000000000003E-3</v>
      </c>
      <c r="S11" s="86">
        <v>0.27992080000000003</v>
      </c>
      <c r="T11" s="86">
        <v>0.3715176</v>
      </c>
      <c r="U11" s="86">
        <v>0.14098579999999999</v>
      </c>
      <c r="V11" s="86">
        <v>0.32172269999999997</v>
      </c>
      <c r="W11" s="86">
        <v>0.46931620000000002</v>
      </c>
      <c r="X11" s="86">
        <v>0.20896100000000001</v>
      </c>
      <c r="Y11" s="86">
        <v>5.5330600000000001E-2</v>
      </c>
      <c r="Z11" s="86">
        <v>1.8262400000000002E-2</v>
      </c>
      <c r="AA11" s="86">
        <v>1.6240399999999999E-2</v>
      </c>
      <c r="AB11" s="86">
        <v>8.8307999999999998E-2</v>
      </c>
      <c r="AC11" s="86">
        <v>1.57261E-2</v>
      </c>
      <c r="AD11" s="86">
        <v>6.7556099999999994E-2</v>
      </c>
      <c r="AE11" s="86">
        <v>3.0780100000000001E-2</v>
      </c>
      <c r="AF11" s="86">
        <v>5.4196800000000003E-2</v>
      </c>
      <c r="AG11" s="86">
        <v>0.1142026</v>
      </c>
      <c r="AH11" s="86">
        <v>3.2804899999999998E-2</v>
      </c>
      <c r="AI11" s="86">
        <v>0.1662651</v>
      </c>
      <c r="AJ11" s="86">
        <v>6.6187300000000004E-2</v>
      </c>
      <c r="AK11" s="86">
        <v>0.20796439999999999</v>
      </c>
      <c r="AL11" s="86">
        <v>6.9603600000000002E-2</v>
      </c>
      <c r="AM11" s="86">
        <v>1.61595E-2</v>
      </c>
      <c r="AN11" s="86">
        <v>0.13581099999999999</v>
      </c>
      <c r="AO11" s="86">
        <v>4.3601500000000001E-2</v>
      </c>
      <c r="AP11" s="86">
        <v>6.7543000000000004E-3</v>
      </c>
      <c r="AQ11" s="86">
        <v>3.0204700000000001E-2</v>
      </c>
      <c r="AR11" s="86">
        <v>4.9498100000000003E-2</v>
      </c>
      <c r="AS11" s="86">
        <v>0.20795040000000001</v>
      </c>
    </row>
    <row r="12" spans="1:45" x14ac:dyDescent="0.25">
      <c r="A12" s="85" t="s">
        <v>54</v>
      </c>
      <c r="B12" s="86">
        <v>0.58572349999999995</v>
      </c>
      <c r="C12" s="86">
        <v>0.17199739999999999</v>
      </c>
      <c r="D12" s="86">
        <v>0.19239239999999999</v>
      </c>
      <c r="E12" s="86">
        <v>0.44849470000000002</v>
      </c>
      <c r="F12" s="86">
        <v>0.18711559999999999</v>
      </c>
      <c r="G12" s="86">
        <v>0.26963419999999999</v>
      </c>
      <c r="H12" s="86">
        <v>0.24836520000000001</v>
      </c>
      <c r="I12" s="86">
        <v>7.3713200000000006E-2</v>
      </c>
      <c r="J12" s="86">
        <v>0.37831009999999998</v>
      </c>
      <c r="K12" s="86">
        <v>2.9977299999999998E-2</v>
      </c>
      <c r="L12" s="86">
        <v>2.21107E-2</v>
      </c>
      <c r="M12" s="86">
        <v>0.63052770000000002</v>
      </c>
      <c r="N12" s="86">
        <v>0.15432180000000001</v>
      </c>
      <c r="O12" s="86">
        <v>0.17228879999999999</v>
      </c>
      <c r="P12" s="86">
        <v>0.3279378</v>
      </c>
      <c r="Q12" s="86">
        <v>0.31806410000000002</v>
      </c>
      <c r="R12" s="86">
        <v>5.6004999999999996E-3</v>
      </c>
      <c r="S12" s="86">
        <v>0.19339590000000001</v>
      </c>
      <c r="T12" s="86">
        <v>9.8608000000000001E-2</v>
      </c>
      <c r="U12" s="86">
        <v>5.6393699999999998E-2</v>
      </c>
      <c r="V12" s="86">
        <v>0.47720940000000001</v>
      </c>
      <c r="W12" s="86">
        <v>0.30317260000000001</v>
      </c>
      <c r="X12" s="86">
        <v>0.21961800000000001</v>
      </c>
      <c r="Y12" s="86">
        <v>7.0200000000000004E-4</v>
      </c>
      <c r="Z12" s="86">
        <v>2.2018699999999999E-2</v>
      </c>
      <c r="AA12" s="86">
        <v>2.6422399999999999E-2</v>
      </c>
      <c r="AB12" s="86">
        <v>3.30919E-2</v>
      </c>
      <c r="AC12" s="86">
        <v>4.2760999999999997E-3</v>
      </c>
      <c r="AD12" s="86">
        <v>8.10863E-2</v>
      </c>
      <c r="AE12" s="86">
        <v>3.00922E-2</v>
      </c>
      <c r="AF12" s="86">
        <v>2.4891000000000002E-3</v>
      </c>
      <c r="AG12" s="86">
        <v>0.34128979999999998</v>
      </c>
      <c r="AH12" s="86">
        <v>3.4404499999999998E-2</v>
      </c>
      <c r="AI12" s="86">
        <v>0.1567945</v>
      </c>
      <c r="AJ12" s="86">
        <v>4.6827399999999998E-2</v>
      </c>
      <c r="AK12" s="86">
        <v>0.21711639999999999</v>
      </c>
      <c r="AL12" s="86">
        <v>5.6374500000000001E-2</v>
      </c>
      <c r="AM12" s="86">
        <v>2.43863E-2</v>
      </c>
      <c r="AN12" s="86">
        <v>0.1063655</v>
      </c>
      <c r="AO12" s="86">
        <v>8.8322499999999998E-2</v>
      </c>
      <c r="AP12" s="86">
        <v>5.9738999999999999E-3</v>
      </c>
      <c r="AQ12" s="86">
        <v>2.5092E-2</v>
      </c>
      <c r="AR12" s="86">
        <v>5.2021100000000001E-2</v>
      </c>
      <c r="AS12" s="86">
        <v>0.22072600000000001</v>
      </c>
    </row>
    <row r="13" spans="1:45" x14ac:dyDescent="0.25">
      <c r="A13" s="85" t="s">
        <v>55</v>
      </c>
      <c r="B13" s="86">
        <v>0.51157719999999995</v>
      </c>
      <c r="C13" s="86">
        <v>0.23263420000000001</v>
      </c>
      <c r="D13" s="86">
        <v>0.20566599999999999</v>
      </c>
      <c r="E13" s="86">
        <v>0.36692999999999998</v>
      </c>
      <c r="F13" s="86">
        <v>0.19476979999999999</v>
      </c>
      <c r="G13" s="86">
        <v>0.10351399999999999</v>
      </c>
      <c r="H13" s="86">
        <v>0.19068370000000001</v>
      </c>
      <c r="I13" s="86">
        <v>0.45845819999999998</v>
      </c>
      <c r="J13" s="86">
        <v>7.7907900000000002E-2</v>
      </c>
      <c r="K13" s="86">
        <v>0.16943610000000001</v>
      </c>
      <c r="L13" s="86">
        <v>1.22582E-2</v>
      </c>
      <c r="M13" s="86">
        <v>0.48079539999999998</v>
      </c>
      <c r="N13" s="86">
        <v>0.26368839999999999</v>
      </c>
      <c r="O13" s="86">
        <v>0.2418959</v>
      </c>
      <c r="P13" s="86">
        <v>0.1217652</v>
      </c>
      <c r="Q13" s="86">
        <v>0.47235090000000002</v>
      </c>
      <c r="R13" s="86">
        <v>0.1397439</v>
      </c>
      <c r="S13" s="86">
        <v>3.67747E-2</v>
      </c>
      <c r="T13" s="86">
        <v>0.123672</v>
      </c>
      <c r="U13" s="86">
        <v>0.1056933</v>
      </c>
      <c r="V13" s="86">
        <v>0.4619994</v>
      </c>
      <c r="W13" s="86">
        <v>0.2639608</v>
      </c>
      <c r="X13" s="86">
        <v>0.2740398</v>
      </c>
      <c r="Y13" s="86">
        <v>7.35373E-2</v>
      </c>
      <c r="Z13" s="86">
        <v>2.0128799999999999E-2</v>
      </c>
      <c r="AA13" s="86">
        <v>1.98604E-2</v>
      </c>
      <c r="AB13" s="86">
        <v>4.2404699999999997E-2</v>
      </c>
      <c r="AC13" s="86">
        <v>1.42244E-2</v>
      </c>
      <c r="AD13" s="86">
        <v>3.0058999999999999E-2</v>
      </c>
      <c r="AE13" s="86">
        <v>2.12024E-2</v>
      </c>
      <c r="AF13" s="86">
        <v>1.66398E-2</v>
      </c>
      <c r="AG13" s="86">
        <v>8.8835200000000003E-2</v>
      </c>
      <c r="AH13" s="86">
        <v>2.97042E-2</v>
      </c>
      <c r="AI13" s="86">
        <v>0.12391149999999999</v>
      </c>
      <c r="AJ13" s="86">
        <v>6.1674699999999999E-2</v>
      </c>
      <c r="AK13" s="86">
        <v>0.2200666</v>
      </c>
      <c r="AL13" s="86">
        <v>4.2893800000000003E-2</v>
      </c>
      <c r="AM13" s="86">
        <v>1.3969199999999999E-2</v>
      </c>
      <c r="AN13" s="86">
        <v>0.1929303</v>
      </c>
      <c r="AO13" s="86">
        <v>3.0203399999999998E-2</v>
      </c>
      <c r="AP13" s="86">
        <v>9.4686000000000006E-3</v>
      </c>
      <c r="AQ13" s="86">
        <v>4.1251200000000002E-2</v>
      </c>
      <c r="AR13" s="86">
        <v>6.8296499999999996E-2</v>
      </c>
      <c r="AS13" s="86">
        <v>0.19533420000000001</v>
      </c>
    </row>
    <row r="14" spans="1:45" x14ac:dyDescent="0.25">
      <c r="A14" s="85" t="s">
        <v>56</v>
      </c>
      <c r="B14" s="86">
        <v>0.57893550000000005</v>
      </c>
      <c r="C14" s="86">
        <v>0.1993685</v>
      </c>
      <c r="D14" s="86">
        <v>0.19846639999999999</v>
      </c>
      <c r="E14" s="86">
        <v>0.42241770000000001</v>
      </c>
      <c r="F14" s="86">
        <v>0.1797474</v>
      </c>
      <c r="G14" s="86">
        <v>0.39738380000000001</v>
      </c>
      <c r="H14" s="86">
        <v>0.44316640000000002</v>
      </c>
      <c r="I14" s="86">
        <v>6.5854800000000005E-2</v>
      </c>
      <c r="J14" s="86">
        <v>6.2020699999999998E-2</v>
      </c>
      <c r="K14" s="86">
        <v>3.1574199999999997E-2</v>
      </c>
      <c r="L14" s="86">
        <v>6.7659E-3</v>
      </c>
      <c r="M14" s="86">
        <v>0.5552549</v>
      </c>
      <c r="N14" s="86">
        <v>0.23274700000000001</v>
      </c>
      <c r="O14" s="86">
        <v>0.1725304</v>
      </c>
      <c r="P14" s="86">
        <v>0.1211096</v>
      </c>
      <c r="Q14" s="86">
        <v>0.38001810000000003</v>
      </c>
      <c r="R14" s="86">
        <v>0.11569690000000001</v>
      </c>
      <c r="S14" s="86">
        <v>5.95399E-2</v>
      </c>
      <c r="T14" s="86">
        <v>0.20590890000000001</v>
      </c>
      <c r="U14" s="86">
        <v>0.1177267</v>
      </c>
      <c r="V14" s="86">
        <v>0.50225529999999996</v>
      </c>
      <c r="W14" s="86">
        <v>0.28123589999999998</v>
      </c>
      <c r="X14" s="86">
        <v>0.2165088</v>
      </c>
      <c r="Y14" s="86">
        <v>1.6233000000000001E-2</v>
      </c>
      <c r="Z14" s="86">
        <v>5.9595299999999997E-2</v>
      </c>
      <c r="AA14" s="86">
        <v>1.0229E-2</v>
      </c>
      <c r="AB14" s="86">
        <v>1.0673800000000001E-2</v>
      </c>
      <c r="AC14" s="86">
        <v>1.5566E-3</v>
      </c>
      <c r="AD14" s="86">
        <v>4.9143899999999997E-2</v>
      </c>
      <c r="AE14" s="86">
        <v>1.6233000000000001E-2</v>
      </c>
      <c r="AF14" s="86">
        <v>1.7122499999999999E-2</v>
      </c>
      <c r="AG14" s="86">
        <v>0.18323329999999999</v>
      </c>
      <c r="AH14" s="86">
        <v>3.4915300000000003E-2</v>
      </c>
      <c r="AI14" s="86">
        <v>0.1274111</v>
      </c>
      <c r="AJ14" s="86">
        <v>8.1100900000000004E-2</v>
      </c>
      <c r="AK14" s="86">
        <v>0.2264738</v>
      </c>
      <c r="AL14" s="86">
        <v>4.58263E-2</v>
      </c>
      <c r="AM14" s="86">
        <v>1.18481E-2</v>
      </c>
      <c r="AN14" s="86">
        <v>0.11189780000000001</v>
      </c>
      <c r="AO14" s="86">
        <v>8.7008799999999997E-2</v>
      </c>
      <c r="AP14" s="86">
        <v>3.2936899999999998E-2</v>
      </c>
      <c r="AQ14" s="86">
        <v>2.6680100000000002E-2</v>
      </c>
      <c r="AR14" s="86">
        <v>5.5259599999999999E-2</v>
      </c>
      <c r="AS14" s="86">
        <v>0.1935567</v>
      </c>
    </row>
    <row r="15" spans="1:45" x14ac:dyDescent="0.25">
      <c r="A15" s="85" t="s">
        <v>57</v>
      </c>
      <c r="B15" s="86">
        <v>0.6112012</v>
      </c>
      <c r="C15" s="86">
        <v>5.3342800000000003E-2</v>
      </c>
      <c r="D15" s="86">
        <v>0.17334350000000001</v>
      </c>
      <c r="E15" s="86">
        <v>0.52615040000000002</v>
      </c>
      <c r="F15" s="86">
        <v>0.2471633</v>
      </c>
      <c r="G15" s="86">
        <v>0.22695090000000001</v>
      </c>
      <c r="H15" s="86">
        <v>0.5283833</v>
      </c>
      <c r="I15" s="86">
        <v>0.1027159</v>
      </c>
      <c r="J15" s="86">
        <v>0.13090080000000001</v>
      </c>
      <c r="K15" s="86">
        <v>1.1049E-2</v>
      </c>
      <c r="L15" s="86">
        <v>0.14118890000000001</v>
      </c>
      <c r="M15" s="86">
        <v>0.48465049999999998</v>
      </c>
      <c r="N15" s="86">
        <v>0.1179993</v>
      </c>
      <c r="O15" s="86">
        <v>0.2388931</v>
      </c>
      <c r="P15" s="86">
        <v>5.48149E-2</v>
      </c>
      <c r="Q15" s="86">
        <v>0.1638493</v>
      </c>
      <c r="R15" s="86">
        <v>7.2182300000000005E-2</v>
      </c>
      <c r="S15" s="86">
        <v>0.13027230000000001</v>
      </c>
      <c r="T15" s="86">
        <v>0.30126700000000001</v>
      </c>
      <c r="U15" s="86">
        <v>0.27761419999999998</v>
      </c>
      <c r="V15" s="86">
        <v>0.44700450000000003</v>
      </c>
      <c r="W15" s="86">
        <v>0.36364089999999999</v>
      </c>
      <c r="X15" s="86">
        <v>0.18935460000000001</v>
      </c>
      <c r="Y15" s="86">
        <v>1.7156000000000001E-2</v>
      </c>
      <c r="Z15" s="86">
        <v>1.19121E-2</v>
      </c>
      <c r="AA15" s="86">
        <v>1.04878E-2</v>
      </c>
      <c r="AB15" s="86">
        <v>2.6980199999999999E-2</v>
      </c>
      <c r="AC15" s="86">
        <v>2.6705000000000001E-3</v>
      </c>
      <c r="AD15" s="86">
        <v>5.08691E-2</v>
      </c>
      <c r="AE15" s="86">
        <v>1.5667E-2</v>
      </c>
      <c r="AF15" s="86">
        <v>2.6154799999999999E-2</v>
      </c>
      <c r="AG15" s="86">
        <v>0.21614929999999999</v>
      </c>
      <c r="AH15" s="86">
        <v>4.8634799999999999E-2</v>
      </c>
      <c r="AI15" s="86">
        <v>0.15524969999999999</v>
      </c>
      <c r="AJ15" s="86">
        <v>3.9834300000000003E-2</v>
      </c>
      <c r="AK15" s="86">
        <v>0.2336425</v>
      </c>
      <c r="AL15" s="86">
        <v>6.3054399999999997E-2</v>
      </c>
      <c r="AM15" s="86">
        <v>1.6763699999999999E-2</v>
      </c>
      <c r="AN15" s="86">
        <v>0.1049213</v>
      </c>
      <c r="AO15" s="86">
        <v>9.6029600000000007E-2</v>
      </c>
      <c r="AP15" s="86">
        <v>4.4549000000000004E-3</v>
      </c>
      <c r="AQ15" s="86">
        <v>3.4101199999999998E-2</v>
      </c>
      <c r="AR15" s="86">
        <v>4.3499200000000002E-2</v>
      </c>
      <c r="AS15" s="86">
        <v>0.2084491</v>
      </c>
    </row>
    <row r="16" spans="1:45" x14ac:dyDescent="0.25">
      <c r="A16" s="85" t="s">
        <v>58</v>
      </c>
      <c r="B16" s="86">
        <v>0.49689050000000001</v>
      </c>
      <c r="C16" s="86">
        <v>0.1176048</v>
      </c>
      <c r="D16" s="86">
        <v>0.19287190000000001</v>
      </c>
      <c r="E16" s="86">
        <v>0.51957419999999999</v>
      </c>
      <c r="F16" s="86">
        <v>0.16994899999999999</v>
      </c>
      <c r="G16" s="86">
        <v>0.35508689999999998</v>
      </c>
      <c r="H16" s="86">
        <v>0.19733690000000001</v>
      </c>
      <c r="I16" s="86">
        <v>4.8477100000000002E-2</v>
      </c>
      <c r="J16" s="86">
        <v>0.2629166</v>
      </c>
      <c r="K16" s="86">
        <v>0.13618240000000001</v>
      </c>
      <c r="L16" s="86">
        <v>7.8136999999999998E-3</v>
      </c>
      <c r="M16" s="86">
        <v>0.53783289999999995</v>
      </c>
      <c r="N16" s="86">
        <v>0.2468506</v>
      </c>
      <c r="O16" s="86">
        <v>0.18768940000000001</v>
      </c>
      <c r="P16" s="86">
        <v>0.24609310000000001</v>
      </c>
      <c r="Q16" s="86">
        <v>0.36441560000000001</v>
      </c>
      <c r="R16" s="86">
        <v>2.2484500000000001E-2</v>
      </c>
      <c r="S16" s="86">
        <v>0.2377611</v>
      </c>
      <c r="T16" s="86">
        <v>0.10046239999999999</v>
      </c>
      <c r="U16" s="86">
        <v>2.8783300000000001E-2</v>
      </c>
      <c r="V16" s="86">
        <v>0.41683940000000003</v>
      </c>
      <c r="W16" s="86">
        <v>0.39989639999999999</v>
      </c>
      <c r="X16" s="86">
        <v>0.18326419999999999</v>
      </c>
      <c r="Y16" s="86">
        <v>1.11214E-2</v>
      </c>
      <c r="Z16" s="86">
        <v>7.1029999999999996E-2</v>
      </c>
      <c r="AA16" s="86">
        <v>2.1971600000000001E-2</v>
      </c>
      <c r="AB16" s="86">
        <v>0.17445559999999999</v>
      </c>
      <c r="AC16" s="86">
        <v>0</v>
      </c>
      <c r="AD16" s="86">
        <v>0.14651629999999999</v>
      </c>
      <c r="AE16" s="86">
        <v>4.0649499999999998E-2</v>
      </c>
      <c r="AF16" s="86">
        <v>2.49167E-2</v>
      </c>
      <c r="AG16" s="86">
        <v>0.41649229999999998</v>
      </c>
      <c r="AH16" s="86">
        <v>3.9308500000000003E-2</v>
      </c>
      <c r="AI16" s="86">
        <v>0.1134381</v>
      </c>
      <c r="AJ16" s="86">
        <v>5.3055100000000001E-2</v>
      </c>
      <c r="AK16" s="86">
        <v>0.22989989999999999</v>
      </c>
      <c r="AL16" s="86">
        <v>4.4674800000000001E-2</v>
      </c>
      <c r="AM16" s="86">
        <v>1.02846E-2</v>
      </c>
      <c r="AN16" s="86">
        <v>9.9566699999999994E-2</v>
      </c>
      <c r="AO16" s="86">
        <v>0.16535230000000001</v>
      </c>
      <c r="AP16" s="86">
        <v>6.9427999999999998E-3</v>
      </c>
      <c r="AQ16" s="86">
        <v>2.9767499999999999E-2</v>
      </c>
      <c r="AR16" s="86">
        <v>4.2213800000000003E-2</v>
      </c>
      <c r="AS16" s="86">
        <v>0.2048045</v>
      </c>
    </row>
    <row r="17" spans="1:45" x14ac:dyDescent="0.25">
      <c r="A17" s="85" t="s">
        <v>59</v>
      </c>
      <c r="B17" s="86">
        <v>0.51431070000000001</v>
      </c>
      <c r="C17" s="86">
        <v>0.1229759</v>
      </c>
      <c r="D17" s="86">
        <v>0.23010939999999999</v>
      </c>
      <c r="E17" s="86">
        <v>0.50844639999999997</v>
      </c>
      <c r="F17" s="86">
        <v>0.13846829999999999</v>
      </c>
      <c r="G17" s="86">
        <v>0.2950547</v>
      </c>
      <c r="H17" s="86">
        <v>0.34993439999999998</v>
      </c>
      <c r="I17" s="86">
        <v>6.5733E-2</v>
      </c>
      <c r="J17" s="86">
        <v>0.25610500000000003</v>
      </c>
      <c r="K17" s="86">
        <v>3.3172899999999998E-2</v>
      </c>
      <c r="L17" s="86">
        <v>6.5646000000000003E-3</v>
      </c>
      <c r="M17" s="86">
        <v>0.57514220000000005</v>
      </c>
      <c r="N17" s="86">
        <v>0.18424509999999999</v>
      </c>
      <c r="O17" s="86">
        <v>0.2089278</v>
      </c>
      <c r="P17" s="86">
        <v>5.6455100000000001E-2</v>
      </c>
      <c r="Q17" s="86">
        <v>0.29514220000000002</v>
      </c>
      <c r="R17" s="86">
        <v>0.14827129999999999</v>
      </c>
      <c r="S17" s="86">
        <v>0.1136105</v>
      </c>
      <c r="T17" s="86">
        <v>0.2616193</v>
      </c>
      <c r="U17" s="86">
        <v>0.1249015</v>
      </c>
      <c r="V17" s="86">
        <v>0.51956239999999998</v>
      </c>
      <c r="W17" s="86">
        <v>0.3461707</v>
      </c>
      <c r="X17" s="86">
        <v>0.134267</v>
      </c>
      <c r="Y17" s="86">
        <v>1.8328899999999999E-2</v>
      </c>
      <c r="Z17" s="86">
        <v>2.22872E-2</v>
      </c>
      <c r="AA17" s="86">
        <v>5.9375000000000001E-3</v>
      </c>
      <c r="AB17" s="86">
        <v>0.11702949999999999</v>
      </c>
      <c r="AC17" s="86">
        <v>2.0652000000000001E-3</v>
      </c>
      <c r="AD17" s="86">
        <v>4.31116E-2</v>
      </c>
      <c r="AE17" s="86">
        <v>6.1957000000000002E-3</v>
      </c>
      <c r="AF17" s="86">
        <v>5.1631000000000003E-3</v>
      </c>
      <c r="AG17" s="86">
        <v>0.16082949999999999</v>
      </c>
      <c r="AH17" s="86">
        <v>2.9779799999999999E-2</v>
      </c>
      <c r="AI17" s="86">
        <v>9.4637399999999997E-2</v>
      </c>
      <c r="AJ17" s="86">
        <v>5.5849299999999998E-2</v>
      </c>
      <c r="AK17" s="86">
        <v>0.24059539999999999</v>
      </c>
      <c r="AL17" s="86">
        <v>6.8532499999999996E-2</v>
      </c>
      <c r="AM17" s="86">
        <v>1.1864E-2</v>
      </c>
      <c r="AN17" s="86">
        <v>9.3721299999999994E-2</v>
      </c>
      <c r="AO17" s="86">
        <v>0.14307819999999999</v>
      </c>
      <c r="AP17" s="86">
        <v>1.49725E-2</v>
      </c>
      <c r="AQ17" s="86">
        <v>2.6340700000000002E-2</v>
      </c>
      <c r="AR17" s="86">
        <v>4.4878399999999999E-2</v>
      </c>
      <c r="AS17" s="86">
        <v>0.2055303</v>
      </c>
    </row>
    <row r="18" spans="1:45" x14ac:dyDescent="0.25">
      <c r="A18" s="85" t="s">
        <v>60</v>
      </c>
      <c r="B18" s="86">
        <v>0.52773329999999996</v>
      </c>
      <c r="C18" s="86">
        <v>0.16465279999999999</v>
      </c>
      <c r="D18" s="86">
        <v>0.1946426</v>
      </c>
      <c r="E18" s="86">
        <v>0.46047460000000001</v>
      </c>
      <c r="F18" s="86">
        <v>0.18023</v>
      </c>
      <c r="G18" s="86">
        <v>0.31052550000000001</v>
      </c>
      <c r="H18" s="86">
        <v>0.43106709999999998</v>
      </c>
      <c r="I18" s="86">
        <v>7.3373099999999997E-2</v>
      </c>
      <c r="J18" s="86">
        <v>0.12592809999999999</v>
      </c>
      <c r="K18" s="86">
        <v>5.9106100000000002E-2</v>
      </c>
      <c r="L18" s="86">
        <v>2.6205E-3</v>
      </c>
      <c r="M18" s="86">
        <v>0.66705490000000001</v>
      </c>
      <c r="N18" s="86">
        <v>0.1474742</v>
      </c>
      <c r="O18" s="86">
        <v>0.16974810000000001</v>
      </c>
      <c r="P18" s="86">
        <v>0.20090259999999999</v>
      </c>
      <c r="Q18" s="86">
        <v>0.29159990000000002</v>
      </c>
      <c r="R18" s="86">
        <v>1.0773E-2</v>
      </c>
      <c r="S18" s="86">
        <v>0.3252293</v>
      </c>
      <c r="T18" s="86">
        <v>0.1289853</v>
      </c>
      <c r="U18" s="86">
        <v>4.25098E-2</v>
      </c>
      <c r="V18" s="86">
        <v>0.53166400000000003</v>
      </c>
      <c r="W18" s="86">
        <v>0.28912510000000002</v>
      </c>
      <c r="X18" s="86">
        <v>0.17921090000000001</v>
      </c>
      <c r="Y18" s="86">
        <v>8.8689900000000002E-2</v>
      </c>
      <c r="Z18" s="86">
        <v>6.8756300000000006E-2</v>
      </c>
      <c r="AA18" s="86">
        <v>2.49892E-2</v>
      </c>
      <c r="AB18" s="86">
        <v>5.2867299999999999E-2</v>
      </c>
      <c r="AC18" s="86">
        <v>1.44446E-2</v>
      </c>
      <c r="AD18" s="86">
        <v>0.1079012</v>
      </c>
      <c r="AE18" s="86">
        <v>3.2066999999999998E-2</v>
      </c>
      <c r="AF18" s="86">
        <v>2.1378000000000001E-2</v>
      </c>
      <c r="AG18" s="86">
        <v>0.35750399999999999</v>
      </c>
      <c r="AH18" s="86">
        <v>3.3260600000000001E-2</v>
      </c>
      <c r="AI18" s="86">
        <v>0.12410499999999999</v>
      </c>
      <c r="AJ18" s="86">
        <v>4.99567E-2</v>
      </c>
      <c r="AK18" s="86">
        <v>0.24573059999999999</v>
      </c>
      <c r="AL18" s="86">
        <v>5.1775500000000002E-2</v>
      </c>
      <c r="AM18" s="86">
        <v>1.36524E-2</v>
      </c>
      <c r="AN18" s="86">
        <v>9.7260700000000005E-2</v>
      </c>
      <c r="AO18" s="86">
        <v>0.1220711</v>
      </c>
      <c r="AP18" s="86">
        <v>1.3449600000000001E-2</v>
      </c>
      <c r="AQ18" s="86">
        <v>2.56919E-2</v>
      </c>
      <c r="AR18" s="86">
        <v>5.9792900000000003E-2</v>
      </c>
      <c r="AS18" s="86">
        <v>0.19651350000000001</v>
      </c>
    </row>
    <row r="19" spans="1:45" x14ac:dyDescent="0.25">
      <c r="A19" s="85" t="s">
        <v>61</v>
      </c>
      <c r="B19" s="86">
        <v>0.53053320000000004</v>
      </c>
      <c r="C19" s="86">
        <v>4.1318500000000001E-2</v>
      </c>
      <c r="D19" s="86">
        <v>0.19930120000000001</v>
      </c>
      <c r="E19" s="86">
        <v>0.56509189999999998</v>
      </c>
      <c r="F19" s="86">
        <v>0.1942883</v>
      </c>
      <c r="G19" s="86">
        <v>0.51708949999999998</v>
      </c>
      <c r="H19" s="86">
        <v>0.2239101</v>
      </c>
      <c r="I19" s="86">
        <v>5.7040899999999999E-2</v>
      </c>
      <c r="J19" s="86">
        <v>0.1788698</v>
      </c>
      <c r="K19" s="86">
        <v>2.3089800000000001E-2</v>
      </c>
      <c r="L19" s="86">
        <v>3.07611E-2</v>
      </c>
      <c r="M19" s="86">
        <v>0.74753150000000002</v>
      </c>
      <c r="N19" s="86">
        <v>0.1092967</v>
      </c>
      <c r="O19" s="86">
        <v>0.11241080000000001</v>
      </c>
      <c r="P19" s="86">
        <v>0.28634359999999998</v>
      </c>
      <c r="Q19" s="86">
        <v>0.37179099999999998</v>
      </c>
      <c r="R19" s="86">
        <v>1.6937600000000001E-2</v>
      </c>
      <c r="S19" s="86">
        <v>6.3876699999999995E-2</v>
      </c>
      <c r="T19" s="86">
        <v>0.1577548</v>
      </c>
      <c r="U19" s="86">
        <v>0.1032964</v>
      </c>
      <c r="V19" s="86">
        <v>0.3976151</v>
      </c>
      <c r="W19" s="86">
        <v>0.30988909999999997</v>
      </c>
      <c r="X19" s="86">
        <v>0.29249579999999997</v>
      </c>
      <c r="Y19" s="86">
        <v>0.17593220000000001</v>
      </c>
      <c r="Z19" s="86">
        <v>0.13796230000000001</v>
      </c>
      <c r="AA19" s="86">
        <v>0.15906509999999999</v>
      </c>
      <c r="AB19" s="86">
        <v>0.1558127</v>
      </c>
      <c r="AC19" s="86">
        <v>1.9211900000000001E-2</v>
      </c>
      <c r="AD19" s="86">
        <v>0.21140610000000001</v>
      </c>
      <c r="AE19" s="86">
        <v>1.2782699999999999E-2</v>
      </c>
      <c r="AF19" s="86">
        <v>2.80614E-2</v>
      </c>
      <c r="AG19" s="86">
        <v>0.52666210000000002</v>
      </c>
      <c r="AH19" s="86">
        <v>4.8024900000000002E-2</v>
      </c>
      <c r="AI19" s="86">
        <v>0.11519450000000001</v>
      </c>
      <c r="AJ19" s="86">
        <v>4.7080499999999997E-2</v>
      </c>
      <c r="AK19" s="86">
        <v>0.23820740000000001</v>
      </c>
      <c r="AL19" s="86">
        <v>4.8775199999999998E-2</v>
      </c>
      <c r="AM19" s="86">
        <v>1.2318000000000001E-2</v>
      </c>
      <c r="AN19" s="86">
        <v>0.1052626</v>
      </c>
      <c r="AO19" s="86">
        <v>0.12994729999999999</v>
      </c>
      <c r="AP19" s="86">
        <v>8.6130000000000009E-3</v>
      </c>
      <c r="AQ19" s="86">
        <v>2.4516E-2</v>
      </c>
      <c r="AR19" s="86">
        <v>4.7449699999999997E-2</v>
      </c>
      <c r="AS19" s="86">
        <v>0.2226359</v>
      </c>
    </row>
    <row r="20" spans="1:45" x14ac:dyDescent="0.25">
      <c r="A20" s="85" t="s">
        <v>62</v>
      </c>
      <c r="B20" s="86">
        <v>0.46152290000000001</v>
      </c>
      <c r="C20" s="86">
        <v>0.23793800000000001</v>
      </c>
      <c r="D20" s="86">
        <v>0.1766846</v>
      </c>
      <c r="E20" s="86">
        <v>0.44393529999999998</v>
      </c>
      <c r="F20" s="86">
        <v>0.14144200000000001</v>
      </c>
      <c r="G20" s="86">
        <v>0.2702156</v>
      </c>
      <c r="H20" s="86">
        <v>0.25384099999999998</v>
      </c>
      <c r="I20" s="86">
        <v>1.5903E-2</v>
      </c>
      <c r="J20" s="86">
        <v>0.40916439999999998</v>
      </c>
      <c r="K20" s="86">
        <v>5.0875999999999998E-2</v>
      </c>
      <c r="L20" s="86">
        <v>0</v>
      </c>
      <c r="M20" s="86">
        <v>0.76536389999999999</v>
      </c>
      <c r="N20" s="86">
        <v>6.6239900000000004E-2</v>
      </c>
      <c r="O20" s="86">
        <v>6.9743899999999998E-2</v>
      </c>
      <c r="P20" s="86">
        <v>0.41873310000000002</v>
      </c>
      <c r="Q20" s="86">
        <v>0.3366577</v>
      </c>
      <c r="R20" s="86">
        <v>9.4339999999999997E-3</v>
      </c>
      <c r="S20" s="86">
        <v>0.11469</v>
      </c>
      <c r="T20" s="86">
        <v>8.7870599999999993E-2</v>
      </c>
      <c r="U20" s="86">
        <v>3.2614600000000001E-2</v>
      </c>
      <c r="V20" s="86">
        <v>0.28712939999999998</v>
      </c>
      <c r="W20" s="86">
        <v>0.68692719999999996</v>
      </c>
      <c r="X20" s="86">
        <v>2.5943399999999998E-2</v>
      </c>
      <c r="Y20" s="86">
        <v>5.5840000000000004E-3</v>
      </c>
      <c r="Z20" s="86">
        <v>1.23646E-2</v>
      </c>
      <c r="AA20" s="86">
        <v>1.3300000000000001E-4</v>
      </c>
      <c r="AB20" s="86">
        <v>1.9809899999999998E-2</v>
      </c>
      <c r="AC20" s="86">
        <v>1.994E-4</v>
      </c>
      <c r="AD20" s="86">
        <v>6.5346000000000001E-2</v>
      </c>
      <c r="AE20" s="86">
        <v>1.7217300000000001E-2</v>
      </c>
      <c r="AF20" s="86">
        <v>9.5061E-3</v>
      </c>
      <c r="AG20" s="86">
        <v>0.1608057</v>
      </c>
      <c r="AH20" s="86">
        <v>4.1889999999999997E-2</v>
      </c>
      <c r="AI20" s="86">
        <v>0.11858489999999999</v>
      </c>
      <c r="AJ20" s="86">
        <v>7.5343400000000005E-2</v>
      </c>
      <c r="AK20" s="86">
        <v>0.2587101</v>
      </c>
      <c r="AL20" s="86">
        <v>4.6222300000000001E-2</v>
      </c>
      <c r="AM20" s="86">
        <v>1.16531E-2</v>
      </c>
      <c r="AN20" s="86">
        <v>0.1199585</v>
      </c>
      <c r="AO20" s="86">
        <v>7.3371400000000003E-2</v>
      </c>
      <c r="AP20" s="86">
        <v>2.02022E-2</v>
      </c>
      <c r="AQ20" s="86">
        <v>2.5213300000000001E-2</v>
      </c>
      <c r="AR20" s="86">
        <v>4.94022E-2</v>
      </c>
      <c r="AS20" s="86">
        <v>0.2013385</v>
      </c>
    </row>
    <row r="21" spans="1:45" x14ac:dyDescent="0.25">
      <c r="A21" s="85" t="s">
        <v>63</v>
      </c>
      <c r="B21" s="86">
        <v>0.53376199999999996</v>
      </c>
      <c r="C21" s="86">
        <v>0.1214557</v>
      </c>
      <c r="D21" s="86">
        <v>0.193803</v>
      </c>
      <c r="E21" s="86">
        <v>0.50423850000000003</v>
      </c>
      <c r="F21" s="86">
        <v>0.18050279999999999</v>
      </c>
      <c r="G21" s="86">
        <v>0.3598363</v>
      </c>
      <c r="H21" s="86">
        <v>5.5977800000000001E-2</v>
      </c>
      <c r="I21" s="86">
        <v>3.3323600000000002E-2</v>
      </c>
      <c r="J21" s="86">
        <v>0.51797720000000003</v>
      </c>
      <c r="K21" s="86">
        <v>3.28851E-2</v>
      </c>
      <c r="L21" s="86">
        <v>1.9E-3</v>
      </c>
      <c r="M21" s="86">
        <v>0.48596899999999998</v>
      </c>
      <c r="N21" s="86">
        <v>0.26147330000000002</v>
      </c>
      <c r="O21" s="86">
        <v>0.22405729999999999</v>
      </c>
      <c r="P21" s="86">
        <v>3.5954399999999997E-2</v>
      </c>
      <c r="Q21" s="86">
        <v>0.23019590000000001</v>
      </c>
      <c r="R21" s="86">
        <v>0.152587</v>
      </c>
      <c r="S21" s="86">
        <v>0.12890969999999999</v>
      </c>
      <c r="T21" s="86">
        <v>0.29698920000000001</v>
      </c>
      <c r="U21" s="86">
        <v>0.1553639</v>
      </c>
      <c r="V21" s="86">
        <v>0.2844198</v>
      </c>
      <c r="W21" s="86">
        <v>0.25577319999999998</v>
      </c>
      <c r="X21" s="86">
        <v>0.45980710000000002</v>
      </c>
      <c r="Y21" s="86">
        <v>0.10477300000000001</v>
      </c>
      <c r="Z21" s="86">
        <v>0.1094296</v>
      </c>
      <c r="AA21" s="86">
        <v>0.10899300000000001</v>
      </c>
      <c r="AB21" s="86">
        <v>2.5029099999999999E-2</v>
      </c>
      <c r="AC21" s="86">
        <v>2.0663600000000001E-2</v>
      </c>
      <c r="AD21" s="86">
        <v>0.11757860000000001</v>
      </c>
      <c r="AE21" s="86">
        <v>8.8766000000000001E-3</v>
      </c>
      <c r="AF21" s="86">
        <v>3.9290000000000002E-3</v>
      </c>
      <c r="AG21" s="86">
        <v>0.74708960000000002</v>
      </c>
      <c r="AH21" s="86">
        <v>2.91743E-2</v>
      </c>
      <c r="AI21" s="86">
        <v>0.123228</v>
      </c>
      <c r="AJ21" s="86">
        <v>5.8078400000000002E-2</v>
      </c>
      <c r="AK21" s="86">
        <v>0.2705089</v>
      </c>
      <c r="AL21" s="86">
        <v>4.84792E-2</v>
      </c>
      <c r="AM21" s="86">
        <v>1.3757699999999999E-2</v>
      </c>
      <c r="AN21" s="86">
        <v>0.1134394</v>
      </c>
      <c r="AO21" s="86">
        <v>9.0685000000000002E-2</v>
      </c>
      <c r="AP21" s="86">
        <v>1.42836E-2</v>
      </c>
      <c r="AQ21" s="86">
        <v>2.8497700000000001E-2</v>
      </c>
      <c r="AR21" s="86">
        <v>4.4647399999999997E-2</v>
      </c>
      <c r="AS21" s="86">
        <v>0.1943947</v>
      </c>
    </row>
    <row r="22" spans="1:45" x14ac:dyDescent="0.25">
      <c r="A22" s="85" t="s">
        <v>64</v>
      </c>
      <c r="B22" s="86">
        <v>0.57138330000000004</v>
      </c>
      <c r="C22" s="86">
        <v>3.7105800000000001E-2</v>
      </c>
      <c r="D22" s="86">
        <v>0.19430739999999999</v>
      </c>
      <c r="E22" s="86">
        <v>0.56445990000000001</v>
      </c>
      <c r="F22" s="86">
        <v>0.2041269</v>
      </c>
      <c r="G22" s="86">
        <v>0.10217660000000001</v>
      </c>
      <c r="H22" s="86">
        <v>0.48576859999999999</v>
      </c>
      <c r="I22" s="86">
        <v>8.0818100000000004E-2</v>
      </c>
      <c r="J22" s="86">
        <v>0.319743</v>
      </c>
      <c r="K22" s="86">
        <v>1.1493700000000001E-2</v>
      </c>
      <c r="L22" s="86">
        <v>1.3167999999999999E-2</v>
      </c>
      <c r="M22" s="86">
        <v>0.53667589999999998</v>
      </c>
      <c r="N22" s="86">
        <v>0.1804154</v>
      </c>
      <c r="O22" s="86">
        <v>0.24249970000000001</v>
      </c>
      <c r="P22" s="86">
        <v>0.1152541</v>
      </c>
      <c r="Q22" s="86">
        <v>0.1961627</v>
      </c>
      <c r="R22" s="86">
        <v>4.35766E-2</v>
      </c>
      <c r="S22" s="86">
        <v>0.1247115</v>
      </c>
      <c r="T22" s="86">
        <v>0.32481110000000002</v>
      </c>
      <c r="U22" s="86">
        <v>0.19548399999999999</v>
      </c>
      <c r="V22" s="86">
        <v>0.50911810000000002</v>
      </c>
      <c r="W22" s="86">
        <v>0.27408480000000002</v>
      </c>
      <c r="X22" s="86">
        <v>0.21679709999999999</v>
      </c>
      <c r="Y22" s="86">
        <v>1.3257400000000001E-2</v>
      </c>
      <c r="Z22" s="86">
        <v>2.0286499999999999E-2</v>
      </c>
      <c r="AA22" s="86">
        <v>5.4275E-3</v>
      </c>
      <c r="AB22" s="86">
        <v>1.17003E-2</v>
      </c>
      <c r="AC22" s="86">
        <v>3.6034999999999999E-3</v>
      </c>
      <c r="AD22" s="86">
        <v>3.7948200000000001E-2</v>
      </c>
      <c r="AE22" s="86">
        <v>9.6983999999999994E-3</v>
      </c>
      <c r="AF22" s="86">
        <v>3.7369999999999999E-3</v>
      </c>
      <c r="AG22" s="86">
        <v>4.9070200000000001E-2</v>
      </c>
      <c r="AH22" s="86">
        <v>2.7973499999999998E-2</v>
      </c>
      <c r="AI22" s="86">
        <v>0.17794670000000001</v>
      </c>
      <c r="AJ22" s="86">
        <v>5.95153E-2</v>
      </c>
      <c r="AK22" s="86">
        <v>0.2492675</v>
      </c>
      <c r="AL22" s="86">
        <v>4.6237100000000003E-2</v>
      </c>
      <c r="AM22" s="86">
        <v>1.38532E-2</v>
      </c>
      <c r="AN22" s="86">
        <v>9.9374900000000002E-2</v>
      </c>
      <c r="AO22" s="86">
        <v>4.1197299999999999E-2</v>
      </c>
      <c r="AP22" s="86">
        <v>2.7579000000000002E-3</v>
      </c>
      <c r="AQ22" s="86">
        <v>3.36464E-2</v>
      </c>
      <c r="AR22" s="86">
        <v>9.7451599999999999E-2</v>
      </c>
      <c r="AS22" s="86">
        <v>0.1787521</v>
      </c>
    </row>
    <row r="23" spans="1:45" x14ac:dyDescent="0.25">
      <c r="A23" s="85" t="s">
        <v>65</v>
      </c>
      <c r="B23" s="86">
        <v>0.63247450000000005</v>
      </c>
      <c r="C23" s="86">
        <v>3.20012E-2</v>
      </c>
      <c r="D23" s="86">
        <v>0.1276292</v>
      </c>
      <c r="E23" s="86">
        <v>0.60449220000000004</v>
      </c>
      <c r="F23" s="86">
        <v>0.23587739999999999</v>
      </c>
      <c r="G23" s="86">
        <v>0.16210939999999999</v>
      </c>
      <c r="H23" s="86">
        <v>0.4856145</v>
      </c>
      <c r="I23" s="86">
        <v>6.4866300000000002E-2</v>
      </c>
      <c r="J23" s="86">
        <v>0.27614179999999999</v>
      </c>
      <c r="K23" s="86">
        <v>1.1268E-2</v>
      </c>
      <c r="L23" s="86">
        <v>3.7599999999999999E-5</v>
      </c>
      <c r="M23" s="86">
        <v>0.47727609999999998</v>
      </c>
      <c r="N23" s="86">
        <v>0.22468450000000001</v>
      </c>
      <c r="O23" s="86">
        <v>0.28372900000000001</v>
      </c>
      <c r="P23" s="86">
        <v>1.87049E-2</v>
      </c>
      <c r="Q23" s="86">
        <v>0.1266902</v>
      </c>
      <c r="R23" s="86">
        <v>0.11403249999999999</v>
      </c>
      <c r="S23" s="86">
        <v>0.35310249999999999</v>
      </c>
      <c r="T23" s="86">
        <v>0.23535159999999999</v>
      </c>
      <c r="U23" s="86">
        <v>0.15211839999999999</v>
      </c>
      <c r="V23" s="86">
        <v>0.48392429999999997</v>
      </c>
      <c r="W23" s="86">
        <v>0.38833380000000001</v>
      </c>
      <c r="X23" s="86">
        <v>0.12774189999999999</v>
      </c>
      <c r="Y23" s="86">
        <v>3.0913599999999999E-2</v>
      </c>
      <c r="Z23" s="86">
        <v>1.6127200000000001E-2</v>
      </c>
      <c r="AA23" s="86">
        <v>1.52333E-2</v>
      </c>
      <c r="AB23" s="86">
        <v>2.8716200000000001E-2</v>
      </c>
      <c r="AC23" s="86">
        <v>3.8735000000000002E-3</v>
      </c>
      <c r="AD23" s="86">
        <v>5.8512399999999999E-2</v>
      </c>
      <c r="AE23" s="86">
        <v>8.1566999999999994E-3</v>
      </c>
      <c r="AF23" s="86">
        <v>4.0969999999999999E-3</v>
      </c>
      <c r="AG23" s="86">
        <v>0.391374</v>
      </c>
      <c r="AH23" s="86">
        <v>3.8339600000000001E-2</v>
      </c>
      <c r="AI23" s="86">
        <v>0.1746895</v>
      </c>
      <c r="AJ23" s="86">
        <v>5.0465999999999997E-2</v>
      </c>
      <c r="AK23" s="86">
        <v>0.28455390000000003</v>
      </c>
      <c r="AL23" s="86">
        <v>6.0021100000000001E-2</v>
      </c>
      <c r="AM23" s="86">
        <v>2.7184799999999999E-2</v>
      </c>
      <c r="AN23" s="86">
        <v>0.10241310000000001</v>
      </c>
      <c r="AO23" s="86">
        <v>6.3833600000000004E-2</v>
      </c>
      <c r="AP23" s="86">
        <v>3.8124000000000001E-3</v>
      </c>
      <c r="AQ23" s="86">
        <v>3.22881E-2</v>
      </c>
      <c r="AR23" s="86">
        <v>3.9964199999999998E-2</v>
      </c>
      <c r="AS23" s="86">
        <v>0.1607732</v>
      </c>
    </row>
    <row r="24" spans="1:45" x14ac:dyDescent="0.25">
      <c r="A24" s="85" t="s">
        <v>66</v>
      </c>
      <c r="B24" s="86">
        <v>0.52506719999999996</v>
      </c>
      <c r="C24" s="86">
        <v>3.6656099999999997E-2</v>
      </c>
      <c r="D24" s="86">
        <v>0.1932141</v>
      </c>
      <c r="E24" s="86">
        <v>0.56706009999999996</v>
      </c>
      <c r="F24" s="86">
        <v>0.20306959999999999</v>
      </c>
      <c r="G24" s="86">
        <v>0.38148110000000002</v>
      </c>
      <c r="H24" s="86">
        <v>0.20275799999999999</v>
      </c>
      <c r="I24" s="86">
        <v>8.53492E-2</v>
      </c>
      <c r="J24" s="86">
        <v>0.29718359999999999</v>
      </c>
      <c r="K24" s="86">
        <v>3.3228199999999999E-2</v>
      </c>
      <c r="L24" s="86">
        <v>3.0773999999999999E-2</v>
      </c>
      <c r="M24" s="86">
        <v>0.70967239999999998</v>
      </c>
      <c r="N24" s="86">
        <v>0.10190490000000001</v>
      </c>
      <c r="O24" s="86">
        <v>0.14214479999999999</v>
      </c>
      <c r="P24" s="86">
        <v>0.23528499999999999</v>
      </c>
      <c r="Q24" s="86">
        <v>0.30349419999999999</v>
      </c>
      <c r="R24" s="86">
        <v>8.3868999999999999E-2</v>
      </c>
      <c r="S24" s="86">
        <v>8.2427600000000004E-2</v>
      </c>
      <c r="T24" s="86">
        <v>0.17474970000000001</v>
      </c>
      <c r="U24" s="86">
        <v>0.1201745</v>
      </c>
      <c r="V24" s="86">
        <v>0.29387249999999998</v>
      </c>
      <c r="W24" s="86">
        <v>0.26905849999999998</v>
      </c>
      <c r="X24" s="86">
        <v>0.43706909999999999</v>
      </c>
      <c r="Y24" s="86">
        <v>0.29583409999999999</v>
      </c>
      <c r="Z24" s="86">
        <v>0.21710789999999999</v>
      </c>
      <c r="AA24" s="86">
        <v>4.7991100000000002E-2</v>
      </c>
      <c r="AB24" s="86">
        <v>0.16848730000000001</v>
      </c>
      <c r="AC24" s="86">
        <v>2.1921900000000001E-2</v>
      </c>
      <c r="AD24" s="86">
        <v>0.1192001</v>
      </c>
      <c r="AE24" s="86">
        <v>4.1659000000000002E-2</v>
      </c>
      <c r="AF24" s="86">
        <v>1.5774900000000001E-2</v>
      </c>
      <c r="AG24" s="86">
        <v>0.4525458</v>
      </c>
      <c r="AH24" s="86">
        <v>4.4151999999999997E-2</v>
      </c>
      <c r="AI24" s="86">
        <v>0.1474201</v>
      </c>
      <c r="AJ24" s="86">
        <v>4.5712599999999999E-2</v>
      </c>
      <c r="AK24" s="86">
        <v>0.2332584</v>
      </c>
      <c r="AL24" s="86">
        <v>4.9246699999999997E-2</v>
      </c>
      <c r="AM24" s="86">
        <v>1.38473E-2</v>
      </c>
      <c r="AN24" s="86">
        <v>0.10044939999999999</v>
      </c>
      <c r="AO24" s="86">
        <v>0.13753799999999999</v>
      </c>
      <c r="AP24" s="86">
        <v>9.5936000000000007E-3</v>
      </c>
      <c r="AQ24" s="86">
        <v>3.1091299999999999E-2</v>
      </c>
      <c r="AR24" s="86">
        <v>4.1784300000000003E-2</v>
      </c>
      <c r="AS24" s="86">
        <v>0.19005839999999999</v>
      </c>
    </row>
    <row r="25" spans="1:45" x14ac:dyDescent="0.25">
      <c r="A25" s="85" t="s">
        <v>67</v>
      </c>
      <c r="B25" s="86">
        <v>0.5656291</v>
      </c>
      <c r="C25" s="86">
        <v>3.4724900000000003E-2</v>
      </c>
      <c r="D25" s="86">
        <v>0.17085120000000001</v>
      </c>
      <c r="E25" s="86">
        <v>0.57766629999999997</v>
      </c>
      <c r="F25" s="86">
        <v>0.21675759999999999</v>
      </c>
      <c r="G25" s="86">
        <v>0.1855436</v>
      </c>
      <c r="H25" s="86">
        <v>0.31426470000000001</v>
      </c>
      <c r="I25" s="86">
        <v>0.1057678</v>
      </c>
      <c r="J25" s="86">
        <v>0.34441660000000002</v>
      </c>
      <c r="K25" s="86">
        <v>5.00074E-2</v>
      </c>
      <c r="L25" s="86">
        <v>6.7562000000000004E-3</v>
      </c>
      <c r="M25" s="86">
        <v>0.43814720000000001</v>
      </c>
      <c r="N25" s="86">
        <v>0.2553474</v>
      </c>
      <c r="O25" s="86">
        <v>0.23982890000000001</v>
      </c>
      <c r="P25" s="86">
        <v>0.1489895</v>
      </c>
      <c r="Q25" s="86">
        <v>0.23572799999999999</v>
      </c>
      <c r="R25" s="86">
        <v>6.2693600000000002E-2</v>
      </c>
      <c r="S25" s="86">
        <v>0.15674879999999999</v>
      </c>
      <c r="T25" s="86">
        <v>0.26770909999999998</v>
      </c>
      <c r="U25" s="86">
        <v>0.12813099999999999</v>
      </c>
      <c r="V25" s="86">
        <v>0.39188669999999998</v>
      </c>
      <c r="W25" s="86">
        <v>0.27304909999999999</v>
      </c>
      <c r="X25" s="86">
        <v>0.33506419999999998</v>
      </c>
      <c r="Y25" s="86">
        <v>4.6116200000000003E-2</v>
      </c>
      <c r="Z25" s="86">
        <v>5.64442E-2</v>
      </c>
      <c r="AA25" s="86">
        <v>2.90564E-2</v>
      </c>
      <c r="AB25" s="86">
        <v>7.3187600000000005E-2</v>
      </c>
      <c r="AC25" s="86">
        <v>8.9179999999999999E-4</v>
      </c>
      <c r="AD25" s="86">
        <v>7.9372799999999993E-2</v>
      </c>
      <c r="AE25" s="86">
        <v>5.9550999999999996E-3</v>
      </c>
      <c r="AF25" s="86">
        <v>2.3676599999999999E-2</v>
      </c>
      <c r="AG25" s="86">
        <v>0.43458000000000002</v>
      </c>
      <c r="AH25" s="86">
        <v>2.8473700000000001E-2</v>
      </c>
      <c r="AI25" s="86">
        <v>0.12989819999999999</v>
      </c>
      <c r="AJ25" s="86">
        <v>5.0223999999999998E-2</v>
      </c>
      <c r="AK25" s="86">
        <v>0.25878859999999998</v>
      </c>
      <c r="AL25" s="86">
        <v>5.9717199999999998E-2</v>
      </c>
      <c r="AM25" s="86">
        <v>1.6094399999999998E-2</v>
      </c>
      <c r="AN25" s="86">
        <v>9.6980399999999994E-2</v>
      </c>
      <c r="AO25" s="86">
        <v>0.11002099999999999</v>
      </c>
      <c r="AP25" s="86">
        <v>1.01341E-2</v>
      </c>
      <c r="AQ25" s="86">
        <v>3.1288299999999998E-2</v>
      </c>
      <c r="AR25" s="86">
        <v>4.8916800000000003E-2</v>
      </c>
      <c r="AS25" s="86">
        <v>0.1879372</v>
      </c>
    </row>
    <row r="26" spans="1:45" x14ac:dyDescent="0.25">
      <c r="A26" s="85" t="s">
        <v>68</v>
      </c>
      <c r="B26" s="86">
        <v>0.50677989999999995</v>
      </c>
      <c r="C26" s="86">
        <v>0.33005509999999999</v>
      </c>
      <c r="D26" s="86">
        <v>0.2159142</v>
      </c>
      <c r="E26" s="86">
        <v>0.33735660000000001</v>
      </c>
      <c r="F26" s="86">
        <v>0.1166741</v>
      </c>
      <c r="G26" s="86">
        <v>0.46073609999999998</v>
      </c>
      <c r="H26" s="86">
        <v>9.7004900000000005E-2</v>
      </c>
      <c r="I26" s="86">
        <v>1.5795E-2</v>
      </c>
      <c r="J26" s="86">
        <v>0.40515570000000001</v>
      </c>
      <c r="K26" s="86">
        <v>2.1308299999999999E-2</v>
      </c>
      <c r="L26" s="86">
        <v>7.8975E-3</v>
      </c>
      <c r="M26" s="86">
        <v>0.89777980000000002</v>
      </c>
      <c r="N26" s="86">
        <v>5.6474400000000001E-2</v>
      </c>
      <c r="O26" s="86">
        <v>2.98018E-2</v>
      </c>
      <c r="P26" s="86">
        <v>0.44956040000000003</v>
      </c>
      <c r="Q26" s="86">
        <v>0.45045449999999998</v>
      </c>
      <c r="R26" s="86">
        <v>3.5762200000000001E-2</v>
      </c>
      <c r="S26" s="86">
        <v>3.7550300000000002E-2</v>
      </c>
      <c r="T26" s="86">
        <v>2.1457299999999999E-2</v>
      </c>
      <c r="U26" s="86">
        <v>5.2153E-3</v>
      </c>
      <c r="V26" s="86">
        <v>0.3506184</v>
      </c>
      <c r="W26" s="86">
        <v>0.36373119999999998</v>
      </c>
      <c r="X26" s="86">
        <v>0.28565040000000003</v>
      </c>
      <c r="Y26" s="86">
        <v>2.2901899999999999E-2</v>
      </c>
      <c r="Z26" s="86">
        <v>3.9450399999999997E-2</v>
      </c>
      <c r="AA26" s="86">
        <v>1.04905E-2</v>
      </c>
      <c r="AB26" s="86">
        <v>0.1158392</v>
      </c>
      <c r="AC26" s="86">
        <v>1.4779999999999999E-4</v>
      </c>
      <c r="AD26" s="86">
        <v>0.1400709</v>
      </c>
      <c r="AE26" s="86">
        <v>1.9207999999999999E-2</v>
      </c>
      <c r="AF26" s="86">
        <v>5.4669000000000002E-3</v>
      </c>
      <c r="AG26" s="86">
        <v>0.32653670000000001</v>
      </c>
      <c r="AH26" s="86">
        <v>3.0981100000000001E-2</v>
      </c>
      <c r="AI26" s="86">
        <v>0.1046131</v>
      </c>
      <c r="AJ26" s="86">
        <v>4.5362199999999998E-2</v>
      </c>
      <c r="AK26" s="86">
        <v>0.25391269999999999</v>
      </c>
      <c r="AL26" s="86">
        <v>3.9142400000000001E-2</v>
      </c>
      <c r="AM26" s="86">
        <v>9.2487000000000003E-3</v>
      </c>
      <c r="AN26" s="86">
        <v>0.1198234</v>
      </c>
      <c r="AO26" s="86">
        <v>0.1217752</v>
      </c>
      <c r="AP26" s="86">
        <v>1.2366500000000001E-2</v>
      </c>
      <c r="AQ26" s="86">
        <v>1.92891E-2</v>
      </c>
      <c r="AR26" s="86">
        <v>5.6737299999999997E-2</v>
      </c>
      <c r="AS26" s="86">
        <v>0.21772949999999999</v>
      </c>
    </row>
    <row r="27" spans="1:45" x14ac:dyDescent="0.25">
      <c r="A27" s="85" t="s">
        <v>69</v>
      </c>
      <c r="B27" s="86">
        <v>0.51839849999999998</v>
      </c>
      <c r="C27" s="86">
        <v>0.110142</v>
      </c>
      <c r="D27" s="86">
        <v>0.17891850000000001</v>
      </c>
      <c r="E27" s="86">
        <v>0.50951080000000004</v>
      </c>
      <c r="F27" s="86">
        <v>0.20142869999999999</v>
      </c>
      <c r="G27" s="86">
        <v>0.3833375</v>
      </c>
      <c r="H27" s="86">
        <v>0.30550709999999998</v>
      </c>
      <c r="I27" s="86">
        <v>7.3095800000000002E-2</v>
      </c>
      <c r="J27" s="86">
        <v>0.2050835</v>
      </c>
      <c r="K27" s="86">
        <v>3.2976199999999997E-2</v>
      </c>
      <c r="L27" s="86">
        <v>1.4453000000000001E-2</v>
      </c>
      <c r="M27" s="86">
        <v>0.62903889999999996</v>
      </c>
      <c r="N27" s="86">
        <v>0.13821749999999999</v>
      </c>
      <c r="O27" s="86">
        <v>0.20234240000000001</v>
      </c>
      <c r="P27" s="86">
        <v>0.22917190000000001</v>
      </c>
      <c r="Q27" s="86">
        <v>0.27369379999999999</v>
      </c>
      <c r="R27" s="86">
        <v>2.2011800000000002E-2</v>
      </c>
      <c r="S27" s="86">
        <v>0.2861533</v>
      </c>
      <c r="T27" s="86">
        <v>0.1403771</v>
      </c>
      <c r="U27" s="86">
        <v>4.8592099999999999E-2</v>
      </c>
      <c r="V27" s="86">
        <v>0.41033310000000001</v>
      </c>
      <c r="W27" s="86">
        <v>0.27253090000000002</v>
      </c>
      <c r="X27" s="86">
        <v>0.31713599999999997</v>
      </c>
      <c r="Y27" s="86">
        <v>9.9276799999999998E-2</v>
      </c>
      <c r="Z27" s="86">
        <v>4.3392500000000001E-2</v>
      </c>
      <c r="AA27" s="86">
        <v>1.8655499999999998E-2</v>
      </c>
      <c r="AB27" s="86">
        <v>0.14743590000000001</v>
      </c>
      <c r="AC27" s="86">
        <v>4.3556999999999997E-3</v>
      </c>
      <c r="AD27" s="86">
        <v>7.3964500000000002E-2</v>
      </c>
      <c r="AE27" s="86">
        <v>1.6436599999999999E-2</v>
      </c>
      <c r="AF27" s="86">
        <v>1.11769E-2</v>
      </c>
      <c r="AG27" s="86">
        <v>0.21770220000000001</v>
      </c>
      <c r="AH27" s="86">
        <v>3.4725699999999998E-2</v>
      </c>
      <c r="AI27" s="86">
        <v>0.1312952</v>
      </c>
      <c r="AJ27" s="86">
        <v>5.3417899999999997E-2</v>
      </c>
      <c r="AK27" s="86">
        <v>0.24749180000000001</v>
      </c>
      <c r="AL27" s="86">
        <v>6.0595999999999997E-2</v>
      </c>
      <c r="AM27" s="86">
        <v>1.8227299999999998E-2</v>
      </c>
      <c r="AN27" s="86">
        <v>0.11174530000000001</v>
      </c>
      <c r="AO27" s="86">
        <v>9.8601499999999995E-2</v>
      </c>
      <c r="AP27" s="86">
        <v>6.7990999999999998E-3</v>
      </c>
      <c r="AQ27" s="86">
        <v>2.7773699999999998E-2</v>
      </c>
      <c r="AR27" s="86">
        <v>4.2122699999999999E-2</v>
      </c>
      <c r="AS27" s="86">
        <v>0.20192940000000001</v>
      </c>
    </row>
    <row r="28" spans="1:45" x14ac:dyDescent="0.25">
      <c r="A28" s="85" t="s">
        <v>70</v>
      </c>
      <c r="B28" s="86">
        <v>0.51640390000000003</v>
      </c>
      <c r="C28" s="86">
        <v>0.29825309999999999</v>
      </c>
      <c r="D28" s="86">
        <v>0.18747340000000001</v>
      </c>
      <c r="E28" s="86">
        <v>0.3949723</v>
      </c>
      <c r="F28" s="86">
        <v>0.1193012</v>
      </c>
      <c r="G28" s="86">
        <v>0.56455049999999996</v>
      </c>
      <c r="H28" s="86">
        <v>0.14955260000000001</v>
      </c>
      <c r="I28" s="86">
        <v>3.4086100000000001E-2</v>
      </c>
      <c r="J28" s="86">
        <v>2.93992E-2</v>
      </c>
      <c r="K28" s="86">
        <v>0.22241159999999999</v>
      </c>
      <c r="L28" s="86">
        <v>2.5990599999999999E-2</v>
      </c>
      <c r="M28" s="86">
        <v>0.71495529999999996</v>
      </c>
      <c r="N28" s="86">
        <v>0.13293569999999999</v>
      </c>
      <c r="O28" s="86">
        <v>0.11972729999999999</v>
      </c>
      <c r="P28" s="86">
        <v>0.32296550000000002</v>
      </c>
      <c r="Q28" s="86">
        <v>0.47337030000000002</v>
      </c>
      <c r="R28" s="86">
        <v>6.0076699999999997E-2</v>
      </c>
      <c r="S28" s="86">
        <v>8.6067299999999999E-2</v>
      </c>
      <c r="T28" s="86">
        <v>2.6416700000000001E-2</v>
      </c>
      <c r="U28" s="86">
        <v>3.1103499999999999E-2</v>
      </c>
      <c r="V28" s="86">
        <v>0.42564980000000002</v>
      </c>
      <c r="W28" s="86">
        <v>0.36173840000000002</v>
      </c>
      <c r="X28" s="86">
        <v>0.21261179999999999</v>
      </c>
      <c r="Y28" s="86">
        <v>1.34907E-2</v>
      </c>
      <c r="Z28" s="86">
        <v>5.1854999999999998E-2</v>
      </c>
      <c r="AA28" s="86">
        <v>2.3187200000000002E-2</v>
      </c>
      <c r="AB28" s="86">
        <v>8.1787499999999999E-2</v>
      </c>
      <c r="AC28" s="86">
        <v>2.1078999999999998E-3</v>
      </c>
      <c r="AD28" s="86">
        <v>5.1433399999999997E-2</v>
      </c>
      <c r="AE28" s="86">
        <v>4.216E-4</v>
      </c>
      <c r="AF28" s="86">
        <v>2.1078999999999998E-3</v>
      </c>
      <c r="AG28" s="86">
        <v>7.3355799999999999E-2</v>
      </c>
      <c r="AH28" s="86">
        <v>2.8399799999999999E-2</v>
      </c>
      <c r="AI28" s="86">
        <v>0.10430209999999999</v>
      </c>
      <c r="AJ28" s="86">
        <v>7.7505400000000002E-2</v>
      </c>
      <c r="AK28" s="86">
        <v>0.2306694</v>
      </c>
      <c r="AL28" s="86">
        <v>4.7604100000000003E-2</v>
      </c>
      <c r="AM28" s="86">
        <v>1.10729E-2</v>
      </c>
      <c r="AN28" s="86">
        <v>0.14595379999999999</v>
      </c>
      <c r="AO28" s="86">
        <v>4.2322800000000001E-2</v>
      </c>
      <c r="AP28" s="86">
        <v>2.6222599999999999E-2</v>
      </c>
      <c r="AQ28" s="86">
        <v>3.7868300000000001E-2</v>
      </c>
      <c r="AR28" s="86">
        <v>7.7581600000000001E-2</v>
      </c>
      <c r="AS28" s="86">
        <v>0.19889699999999999</v>
      </c>
    </row>
    <row r="29" spans="1:45" x14ac:dyDescent="0.25">
      <c r="A29" s="85" t="s">
        <v>71</v>
      </c>
      <c r="B29" s="86">
        <v>0.56954959999999999</v>
      </c>
      <c r="C29" s="86">
        <v>5.7477500000000001E-2</v>
      </c>
      <c r="D29" s="86">
        <v>0.19171170000000001</v>
      </c>
      <c r="E29" s="86">
        <v>0.57693700000000003</v>
      </c>
      <c r="F29" s="86">
        <v>0.1738739</v>
      </c>
      <c r="G29" s="86">
        <v>0.19945950000000001</v>
      </c>
      <c r="H29" s="86">
        <v>0.53135129999999997</v>
      </c>
      <c r="I29" s="86">
        <v>7.1351300000000006E-2</v>
      </c>
      <c r="J29" s="86">
        <v>0.16684679999999999</v>
      </c>
      <c r="K29" s="86">
        <v>3.0991000000000001E-2</v>
      </c>
      <c r="L29" s="86">
        <v>3.0630600000000001E-2</v>
      </c>
      <c r="M29" s="86">
        <v>0.52234230000000004</v>
      </c>
      <c r="N29" s="86">
        <v>0.2063063</v>
      </c>
      <c r="O29" s="86">
        <v>0.21747749999999999</v>
      </c>
      <c r="P29" s="86">
        <v>4.1621600000000002E-2</v>
      </c>
      <c r="Q29" s="86">
        <v>0.22072069999999999</v>
      </c>
      <c r="R29" s="86">
        <v>0.14648649999999999</v>
      </c>
      <c r="S29" s="86">
        <v>0.19387389999999999</v>
      </c>
      <c r="T29" s="86">
        <v>0.27837840000000003</v>
      </c>
      <c r="U29" s="86">
        <v>0.11891889999999999</v>
      </c>
      <c r="V29" s="86">
        <v>0.48360360000000002</v>
      </c>
      <c r="W29" s="86">
        <v>0.23855860000000001</v>
      </c>
      <c r="X29" s="86">
        <v>0.27783780000000002</v>
      </c>
      <c r="Y29" s="86">
        <v>6.1792699999999999E-2</v>
      </c>
      <c r="Z29" s="86">
        <v>2.38908E-2</v>
      </c>
      <c r="AA29" s="86">
        <v>2.6944E-3</v>
      </c>
      <c r="AB29" s="86">
        <v>0.12951319999999999</v>
      </c>
      <c r="AC29" s="86">
        <v>1.0778000000000001E-3</v>
      </c>
      <c r="AD29" s="86">
        <v>3.9338999999999999E-2</v>
      </c>
      <c r="AE29" s="86">
        <v>4.3111E-3</v>
      </c>
      <c r="AF29" s="86">
        <v>1.05982E-2</v>
      </c>
      <c r="AG29" s="86">
        <v>5.56853E-2</v>
      </c>
      <c r="AH29" s="86">
        <v>2.6112799999999999E-2</v>
      </c>
      <c r="AI29" s="86">
        <v>0.1228677</v>
      </c>
      <c r="AJ29" s="86">
        <v>6.1277600000000002E-2</v>
      </c>
      <c r="AK29" s="86">
        <v>0.24036589999999999</v>
      </c>
      <c r="AL29" s="86">
        <v>6.2500899999999998E-2</v>
      </c>
      <c r="AM29" s="86">
        <v>1.7307199999999998E-2</v>
      </c>
      <c r="AN29" s="86">
        <v>9.8292099999999993E-2</v>
      </c>
      <c r="AO29" s="86">
        <v>0.10274460000000001</v>
      </c>
      <c r="AP29" s="86">
        <v>1.6570499999999998E-2</v>
      </c>
      <c r="AQ29" s="86">
        <v>2.6978800000000001E-2</v>
      </c>
      <c r="AR29" s="86">
        <v>5.2498599999999999E-2</v>
      </c>
      <c r="AS29" s="86">
        <v>0.1985961</v>
      </c>
    </row>
    <row r="30" spans="1:45" x14ac:dyDescent="0.25">
      <c r="A30" s="85" t="s">
        <v>72</v>
      </c>
      <c r="B30" s="86">
        <v>0.59917039999999999</v>
      </c>
      <c r="C30" s="86">
        <v>5.6383500000000003E-2</v>
      </c>
      <c r="D30" s="86">
        <v>0.15501609999999999</v>
      </c>
      <c r="E30" s="86">
        <v>0.51697649999999995</v>
      </c>
      <c r="F30" s="86">
        <v>0.27162389999999997</v>
      </c>
      <c r="G30" s="86">
        <v>0.13412199999999999</v>
      </c>
      <c r="H30" s="86">
        <v>0.7156245</v>
      </c>
      <c r="I30" s="86">
        <v>6.0838799999999998E-2</v>
      </c>
      <c r="J30" s="86">
        <v>7.35904E-2</v>
      </c>
      <c r="K30" s="86">
        <v>1.58242E-2</v>
      </c>
      <c r="L30" s="86">
        <v>9.2180000000000005E-3</v>
      </c>
      <c r="M30" s="86">
        <v>0.37194650000000001</v>
      </c>
      <c r="N30" s="86">
        <v>0.25165159999999998</v>
      </c>
      <c r="O30" s="86">
        <v>0.28452909999999998</v>
      </c>
      <c r="P30" s="86">
        <v>5.4386200000000003E-2</v>
      </c>
      <c r="Q30" s="86">
        <v>9.9400799999999997E-2</v>
      </c>
      <c r="R30" s="86">
        <v>3.2109400000000003E-2</v>
      </c>
      <c r="S30" s="86">
        <v>0.30188969999999998</v>
      </c>
      <c r="T30" s="86">
        <v>0.33937620000000002</v>
      </c>
      <c r="U30" s="86">
        <v>0.17283760000000001</v>
      </c>
      <c r="V30" s="86">
        <v>0.41542479999999998</v>
      </c>
      <c r="W30" s="86">
        <v>0.55139039999999995</v>
      </c>
      <c r="X30" s="86">
        <v>3.31848E-2</v>
      </c>
      <c r="Y30" s="86">
        <v>0.187642</v>
      </c>
      <c r="Z30" s="86">
        <v>1.52961E-2</v>
      </c>
      <c r="AA30" s="86">
        <v>7.5722999999999997E-3</v>
      </c>
      <c r="AB30" s="86">
        <v>4.2405000000000003E-3</v>
      </c>
      <c r="AC30" s="86">
        <v>1.6962000000000001E-2</v>
      </c>
      <c r="AD30" s="86">
        <v>1.9990899999999999E-2</v>
      </c>
      <c r="AE30" s="86">
        <v>1.39331E-2</v>
      </c>
      <c r="AF30" s="86">
        <v>7.2693999999999996E-3</v>
      </c>
      <c r="AG30" s="86">
        <v>0.24367710000000001</v>
      </c>
      <c r="AH30" s="86">
        <v>5.4383099999999997E-2</v>
      </c>
      <c r="AI30" s="86">
        <v>0.14294899999999999</v>
      </c>
      <c r="AJ30" s="86">
        <v>7.2098499999999996E-2</v>
      </c>
      <c r="AK30" s="86">
        <v>0.16619790000000001</v>
      </c>
      <c r="AL30" s="86">
        <v>4.7740699999999997E-2</v>
      </c>
      <c r="AM30" s="86">
        <v>1.3935400000000001E-2</v>
      </c>
      <c r="AN30" s="86">
        <v>0.23594899999999999</v>
      </c>
      <c r="AO30" s="86">
        <v>4.3209499999999998E-2</v>
      </c>
      <c r="AP30" s="86">
        <v>1.30201E-2</v>
      </c>
      <c r="AQ30" s="86">
        <v>2.4989299999999999E-2</v>
      </c>
      <c r="AR30" s="86">
        <v>4.43268E-2</v>
      </c>
      <c r="AS30" s="86">
        <v>0.1955838</v>
      </c>
    </row>
    <row r="31" spans="1:45" x14ac:dyDescent="0.25">
      <c r="A31" s="85" t="s">
        <v>73</v>
      </c>
      <c r="B31" s="86">
        <v>0.65636799999999995</v>
      </c>
      <c r="C31" s="86">
        <v>7.0374199999999998E-2</v>
      </c>
      <c r="D31" s="86">
        <v>0.18434600000000001</v>
      </c>
      <c r="E31" s="86">
        <v>0.49158940000000001</v>
      </c>
      <c r="F31" s="86">
        <v>0.25369039999999998</v>
      </c>
      <c r="G31" s="86">
        <v>0.36079640000000002</v>
      </c>
      <c r="H31" s="86">
        <v>0.38070720000000002</v>
      </c>
      <c r="I31" s="86">
        <v>0.1040165</v>
      </c>
      <c r="J31" s="86">
        <v>0.1404051</v>
      </c>
      <c r="K31" s="86">
        <v>1.40748E-2</v>
      </c>
      <c r="L31" s="86">
        <v>1.0642E-2</v>
      </c>
      <c r="M31" s="86">
        <v>0.43872299999999997</v>
      </c>
      <c r="N31" s="86">
        <v>0.22416749999999999</v>
      </c>
      <c r="O31" s="86">
        <v>0.3072434</v>
      </c>
      <c r="P31" s="86">
        <v>8.6851999999999999E-2</v>
      </c>
      <c r="Q31" s="86">
        <v>0.16580839999999999</v>
      </c>
      <c r="R31" s="86">
        <v>0.148644</v>
      </c>
      <c r="S31" s="86">
        <v>0.32200479999999998</v>
      </c>
      <c r="T31" s="86">
        <v>0.16306209999999999</v>
      </c>
      <c r="U31" s="86">
        <v>0.1136286</v>
      </c>
      <c r="V31" s="86">
        <v>0.49433569999999999</v>
      </c>
      <c r="W31" s="86">
        <v>0.30484040000000001</v>
      </c>
      <c r="X31" s="86">
        <v>0.2008239</v>
      </c>
      <c r="Y31" s="86">
        <v>4.8920400000000003E-2</v>
      </c>
      <c r="Z31" s="86">
        <v>7.5910900000000003E-2</v>
      </c>
      <c r="AA31" s="86">
        <v>2.0917700000000001E-2</v>
      </c>
      <c r="AB31" s="86">
        <v>2.3616700000000001E-2</v>
      </c>
      <c r="AC31" s="86">
        <v>1.0796200000000001E-2</v>
      </c>
      <c r="AD31" s="86">
        <v>7.8272599999999998E-2</v>
      </c>
      <c r="AE31" s="86">
        <v>2.1929799999999999E-2</v>
      </c>
      <c r="AF31" s="86">
        <v>1.01215E-2</v>
      </c>
      <c r="AG31" s="86">
        <v>0.30634280000000003</v>
      </c>
      <c r="AH31" s="86">
        <v>2.4457799999999998E-2</v>
      </c>
      <c r="AI31" s="86">
        <v>0.14584430000000001</v>
      </c>
      <c r="AJ31" s="86">
        <v>4.8094400000000002E-2</v>
      </c>
      <c r="AK31" s="86">
        <v>0.2333558</v>
      </c>
      <c r="AL31" s="86">
        <v>4.8578200000000002E-2</v>
      </c>
      <c r="AM31" s="86">
        <v>1.6849300000000001E-2</v>
      </c>
      <c r="AN31" s="86">
        <v>0.1111325</v>
      </c>
      <c r="AO31" s="86">
        <v>0.1009795</v>
      </c>
      <c r="AP31" s="86">
        <v>3.9648000000000001E-3</v>
      </c>
      <c r="AQ31" s="86">
        <v>3.2111899999999999E-2</v>
      </c>
      <c r="AR31" s="86">
        <v>4.8430599999999997E-2</v>
      </c>
      <c r="AS31" s="86">
        <v>0.2106587</v>
      </c>
    </row>
    <row r="32" spans="1:45" x14ac:dyDescent="0.25">
      <c r="A32" s="85" t="s">
        <v>74</v>
      </c>
      <c r="B32" s="86">
        <v>0.61449399999999998</v>
      </c>
      <c r="C32" s="86">
        <v>5.1475199999999999E-2</v>
      </c>
      <c r="D32" s="86">
        <v>0.14445140000000001</v>
      </c>
      <c r="E32" s="86">
        <v>0.52409850000000002</v>
      </c>
      <c r="F32" s="86">
        <v>0.27997490000000003</v>
      </c>
      <c r="G32" s="86">
        <v>0.1030899</v>
      </c>
      <c r="H32" s="86">
        <v>0.63590709999999995</v>
      </c>
      <c r="I32" s="86">
        <v>4.1222000000000002E-2</v>
      </c>
      <c r="J32" s="86">
        <v>0.21252699999999999</v>
      </c>
      <c r="K32" s="86">
        <v>7.254E-3</v>
      </c>
      <c r="L32" s="86">
        <v>3.0968800000000001E-2</v>
      </c>
      <c r="M32" s="86">
        <v>0.5058241</v>
      </c>
      <c r="N32" s="86">
        <v>0.24328659999999999</v>
      </c>
      <c r="O32" s="86">
        <v>0.2125968</v>
      </c>
      <c r="P32" s="86">
        <v>7.8468300000000005E-2</v>
      </c>
      <c r="Q32" s="86">
        <v>0.1642603</v>
      </c>
      <c r="R32" s="86">
        <v>4.9452500000000003E-2</v>
      </c>
      <c r="S32" s="86">
        <v>0.41940430000000001</v>
      </c>
      <c r="T32" s="86">
        <v>0.2059706</v>
      </c>
      <c r="U32" s="86">
        <v>8.2444000000000003E-2</v>
      </c>
      <c r="V32" s="86">
        <v>0.51670499999999997</v>
      </c>
      <c r="W32" s="86">
        <v>0.3301946</v>
      </c>
      <c r="X32" s="86">
        <v>0.1531004</v>
      </c>
      <c r="Y32" s="86">
        <v>3.0879500000000001E-2</v>
      </c>
      <c r="Z32" s="86">
        <v>1.27516E-2</v>
      </c>
      <c r="AA32" s="86">
        <v>4.2735000000000004E-3</v>
      </c>
      <c r="AB32" s="86">
        <v>4.5698900000000001E-2</v>
      </c>
      <c r="AC32" s="86">
        <v>1.7921E-3</v>
      </c>
      <c r="AD32" s="86">
        <v>4.2183600000000002E-2</v>
      </c>
      <c r="AE32" s="86">
        <v>1.6611500000000001E-2</v>
      </c>
      <c r="AF32" s="86">
        <v>6.8926999999999999E-3</v>
      </c>
      <c r="AG32" s="86">
        <v>0.27233249999999998</v>
      </c>
      <c r="AH32" s="86">
        <v>4.4715900000000003E-2</v>
      </c>
      <c r="AI32" s="86">
        <v>0.168819</v>
      </c>
      <c r="AJ32" s="86">
        <v>3.9872999999999999E-2</v>
      </c>
      <c r="AK32" s="86">
        <v>0.24767539999999999</v>
      </c>
      <c r="AL32" s="86">
        <v>6.0516899999999998E-2</v>
      </c>
      <c r="AM32" s="86">
        <v>1.86973E-2</v>
      </c>
      <c r="AN32" s="86">
        <v>9.6686800000000003E-2</v>
      </c>
      <c r="AO32" s="86">
        <v>6.0104999999999999E-2</v>
      </c>
      <c r="AP32" s="86">
        <v>3.2017E-3</v>
      </c>
      <c r="AQ32" s="86">
        <v>3.4231600000000001E-2</v>
      </c>
      <c r="AR32" s="86">
        <v>4.9338300000000002E-2</v>
      </c>
      <c r="AS32" s="86">
        <v>0.220855</v>
      </c>
    </row>
    <row r="33" spans="1:45" x14ac:dyDescent="0.25">
      <c r="A33" s="85" t="s">
        <v>75</v>
      </c>
      <c r="B33" s="86">
        <v>0.59170469999999997</v>
      </c>
      <c r="C33" s="86">
        <v>0.1576611</v>
      </c>
      <c r="D33" s="86">
        <v>0.199518</v>
      </c>
      <c r="E33" s="86">
        <v>0.47158800000000001</v>
      </c>
      <c r="F33" s="86">
        <v>0.17123289999999999</v>
      </c>
      <c r="G33" s="86">
        <v>0.1174531</v>
      </c>
      <c r="H33" s="86">
        <v>0.72475900000000004</v>
      </c>
      <c r="I33" s="86">
        <v>2.3465199999999999E-2</v>
      </c>
      <c r="J33" s="86">
        <v>2.0421100000000001E-2</v>
      </c>
      <c r="K33" s="86">
        <v>0.11390160000000001</v>
      </c>
      <c r="L33" s="86">
        <v>6.4180600000000004E-2</v>
      </c>
      <c r="M33" s="86">
        <v>0.69583969999999995</v>
      </c>
      <c r="N33" s="86">
        <v>0.1033739</v>
      </c>
      <c r="O33" s="86">
        <v>0.12354130000000001</v>
      </c>
      <c r="P33" s="86">
        <v>0.2304668</v>
      </c>
      <c r="Q33" s="86">
        <v>0.35159820000000003</v>
      </c>
      <c r="R33" s="86">
        <v>4.6296299999999999E-2</v>
      </c>
      <c r="S33" s="86">
        <v>0.1267123</v>
      </c>
      <c r="T33" s="86">
        <v>0.1378742</v>
      </c>
      <c r="U33" s="86">
        <v>0.1070523</v>
      </c>
      <c r="V33" s="86">
        <v>0.44951799999999997</v>
      </c>
      <c r="W33" s="86">
        <v>0.28716390000000003</v>
      </c>
      <c r="X33" s="86">
        <v>0.2633181</v>
      </c>
      <c r="Y33" s="86">
        <v>9.2282900000000001E-2</v>
      </c>
      <c r="Z33" s="86">
        <v>2.7622899999999999E-2</v>
      </c>
      <c r="AA33" s="86">
        <v>3.02242E-2</v>
      </c>
      <c r="AB33" s="86">
        <v>5.4502700000000001E-2</v>
      </c>
      <c r="AC33" s="86">
        <v>1.35018E-2</v>
      </c>
      <c r="AD33" s="86">
        <v>0.11767619999999999</v>
      </c>
      <c r="AE33" s="86">
        <v>3.69132E-2</v>
      </c>
      <c r="AF33" s="86">
        <v>1.5855299999999999E-2</v>
      </c>
      <c r="AG33" s="86">
        <v>0.19806760000000001</v>
      </c>
      <c r="AH33" s="86">
        <v>4.0120599999999999E-2</v>
      </c>
      <c r="AI33" s="86">
        <v>0.14430599999999999</v>
      </c>
      <c r="AJ33" s="86">
        <v>6.6621799999999995E-2</v>
      </c>
      <c r="AK33" s="86">
        <v>0.26175870000000001</v>
      </c>
      <c r="AL33" s="86">
        <v>3.8435799999999999E-2</v>
      </c>
      <c r="AM33" s="86">
        <v>1.32169E-2</v>
      </c>
      <c r="AN33" s="86">
        <v>0.12909419999999999</v>
      </c>
      <c r="AO33" s="86">
        <v>3.3140799999999998E-2</v>
      </c>
      <c r="AP33" s="86">
        <v>3.84783E-2</v>
      </c>
      <c r="AQ33" s="86">
        <v>2.5387400000000001E-2</v>
      </c>
      <c r="AR33" s="86">
        <v>7.3251399999999994E-2</v>
      </c>
      <c r="AS33" s="86">
        <v>0.17630870000000001</v>
      </c>
    </row>
    <row r="34" spans="1:45" x14ac:dyDescent="0.25">
      <c r="A34" s="85" t="s">
        <v>76</v>
      </c>
      <c r="B34" s="86">
        <v>0.54687399999999997</v>
      </c>
      <c r="C34" s="86">
        <v>1.77316E-2</v>
      </c>
      <c r="D34" s="86">
        <v>0.16538890000000001</v>
      </c>
      <c r="E34" s="86">
        <v>0.59508110000000003</v>
      </c>
      <c r="F34" s="86">
        <v>0.22179840000000001</v>
      </c>
      <c r="G34" s="86">
        <v>0.10090440000000001</v>
      </c>
      <c r="H34" s="86">
        <v>0.4289906</v>
      </c>
      <c r="I34" s="86">
        <v>9.4589900000000005E-2</v>
      </c>
      <c r="J34" s="86">
        <v>0.33910780000000001</v>
      </c>
      <c r="K34" s="86">
        <v>3.6407200000000001E-2</v>
      </c>
      <c r="L34" s="86">
        <v>0.20064799999999999</v>
      </c>
      <c r="M34" s="86">
        <v>0.41113139999999998</v>
      </c>
      <c r="N34" s="86">
        <v>0.2088633</v>
      </c>
      <c r="O34" s="86">
        <v>9.9411899999999997E-2</v>
      </c>
      <c r="P34" s="86">
        <v>0.1117348</v>
      </c>
      <c r="Q34" s="86">
        <v>8.4499500000000005E-2</v>
      </c>
      <c r="R34" s="86">
        <v>2.513E-3</v>
      </c>
      <c r="S34" s="86">
        <v>0.56222019999999995</v>
      </c>
      <c r="T34" s="86">
        <v>0.1333444</v>
      </c>
      <c r="U34" s="86">
        <v>0.1056882</v>
      </c>
      <c r="V34" s="86">
        <v>0.41850470000000001</v>
      </c>
      <c r="W34" s="86">
        <v>0.4145374</v>
      </c>
      <c r="X34" s="86">
        <v>0.16695789999999999</v>
      </c>
      <c r="Y34" s="86">
        <v>7.2911400000000001E-2</v>
      </c>
      <c r="Z34" s="86">
        <v>4.2962E-2</v>
      </c>
      <c r="AA34" s="86">
        <v>6.16962E-2</v>
      </c>
      <c r="AB34" s="86">
        <v>1.82785E-2</v>
      </c>
      <c r="AC34" s="86">
        <v>5.0379999999999999E-3</v>
      </c>
      <c r="AD34" s="86">
        <v>8.5240499999999997E-2</v>
      </c>
      <c r="AE34" s="86">
        <v>1.31772E-2</v>
      </c>
      <c r="AF34" s="86">
        <v>5.7455699999999998E-2</v>
      </c>
      <c r="AG34" s="86">
        <v>0.71929120000000002</v>
      </c>
      <c r="AH34" s="86">
        <v>4.2270799999999997E-2</v>
      </c>
      <c r="AI34" s="86">
        <v>0.14629410000000001</v>
      </c>
      <c r="AJ34" s="86">
        <v>4.0833599999999998E-2</v>
      </c>
      <c r="AK34" s="86">
        <v>0.298537</v>
      </c>
      <c r="AL34" s="86">
        <v>7.7603900000000003E-2</v>
      </c>
      <c r="AM34" s="86">
        <v>2.95757E-2</v>
      </c>
      <c r="AN34" s="86">
        <v>9.8473000000000005E-2</v>
      </c>
      <c r="AO34" s="86">
        <v>4.3115199999999999E-2</v>
      </c>
      <c r="AP34" s="86">
        <v>3.6258000000000002E-3</v>
      </c>
      <c r="AQ34" s="86">
        <v>3.6394799999999998E-2</v>
      </c>
      <c r="AR34" s="86">
        <v>5.3873600000000001E-2</v>
      </c>
      <c r="AS34" s="86">
        <v>0.1716733</v>
      </c>
    </row>
    <row r="35" spans="1:45" x14ac:dyDescent="0.25">
      <c r="A35" s="85" t="s">
        <v>77</v>
      </c>
      <c r="B35" s="86">
        <v>0.57617240000000003</v>
      </c>
      <c r="C35" s="86">
        <v>0.1161336</v>
      </c>
      <c r="D35" s="86">
        <v>0.217311</v>
      </c>
      <c r="E35" s="86">
        <v>0.47443859999999999</v>
      </c>
      <c r="F35" s="86">
        <v>0.1921168</v>
      </c>
      <c r="G35" s="86">
        <v>0.27942850000000002</v>
      </c>
      <c r="H35" s="86">
        <v>0.37664419999999998</v>
      </c>
      <c r="I35" s="86">
        <v>5.2458200000000003E-2</v>
      </c>
      <c r="J35" s="86">
        <v>0.25276539999999997</v>
      </c>
      <c r="K35" s="86">
        <v>3.8703799999999997E-2</v>
      </c>
      <c r="L35" s="86">
        <v>2.2033999999999999E-3</v>
      </c>
      <c r="M35" s="86">
        <v>0.61485389999999995</v>
      </c>
      <c r="N35" s="86">
        <v>0.16934859999999999</v>
      </c>
      <c r="O35" s="86">
        <v>0.18920120000000001</v>
      </c>
      <c r="P35" s="86">
        <v>0.16665550000000001</v>
      </c>
      <c r="Q35" s="86">
        <v>0.27560040000000002</v>
      </c>
      <c r="R35" s="86">
        <v>9.9730700000000005E-2</v>
      </c>
      <c r="S35" s="86">
        <v>0.1465803</v>
      </c>
      <c r="T35" s="86">
        <v>0.1997507</v>
      </c>
      <c r="U35" s="86">
        <v>0.1116824</v>
      </c>
      <c r="V35" s="86">
        <v>0.47047699999999998</v>
      </c>
      <c r="W35" s="86">
        <v>0.41310010000000003</v>
      </c>
      <c r="X35" s="86">
        <v>0.116423</v>
      </c>
      <c r="Y35" s="86">
        <v>7.16083E-2</v>
      </c>
      <c r="Z35" s="86">
        <v>0.12675429999999999</v>
      </c>
      <c r="AA35" s="86">
        <v>4.5900000000000003E-3</v>
      </c>
      <c r="AB35" s="86">
        <v>2.5002199999999999E-2</v>
      </c>
      <c r="AC35" s="86">
        <v>3.8176E-3</v>
      </c>
      <c r="AD35" s="86">
        <v>6.0773199999999999E-2</v>
      </c>
      <c r="AE35" s="86">
        <v>1.75435E-2</v>
      </c>
      <c r="AF35" s="86">
        <v>4.9871999999999998E-3</v>
      </c>
      <c r="AG35" s="86">
        <v>0.25348660000000001</v>
      </c>
      <c r="AH35" s="86">
        <v>3.5792699999999997E-2</v>
      </c>
      <c r="AI35" s="86">
        <v>0.15312990000000001</v>
      </c>
      <c r="AJ35" s="86">
        <v>5.5242699999999999E-2</v>
      </c>
      <c r="AK35" s="86">
        <v>0.22030140000000001</v>
      </c>
      <c r="AL35" s="86">
        <v>6.2258899999999999E-2</v>
      </c>
      <c r="AM35" s="86">
        <v>1.7696799999999999E-2</v>
      </c>
      <c r="AN35" s="86">
        <v>0.1117945</v>
      </c>
      <c r="AO35" s="86">
        <v>9.53016E-2</v>
      </c>
      <c r="AP35" s="86">
        <v>5.8564000000000003E-3</v>
      </c>
      <c r="AQ35" s="86">
        <v>2.69924E-2</v>
      </c>
      <c r="AR35" s="86">
        <v>5.3794599999999998E-2</v>
      </c>
      <c r="AS35" s="86">
        <v>0.19763069999999999</v>
      </c>
    </row>
    <row r="36" spans="1:45" x14ac:dyDescent="0.25">
      <c r="A36" s="85" t="s">
        <v>78</v>
      </c>
      <c r="B36" s="86">
        <v>0.46954639999999997</v>
      </c>
      <c r="C36" s="86">
        <v>0.136933</v>
      </c>
      <c r="D36" s="86">
        <v>0.18876889999999999</v>
      </c>
      <c r="E36" s="86">
        <v>0.5313175</v>
      </c>
      <c r="F36" s="86">
        <v>0.14298060000000001</v>
      </c>
      <c r="G36" s="86">
        <v>0.29200860000000001</v>
      </c>
      <c r="H36" s="86">
        <v>0.2332613</v>
      </c>
      <c r="I36" s="86">
        <v>4.8380100000000002E-2</v>
      </c>
      <c r="J36" s="86">
        <v>0.2354212</v>
      </c>
      <c r="K36" s="86">
        <v>0.19092870000000001</v>
      </c>
      <c r="L36" s="86">
        <v>1.0799100000000001E-2</v>
      </c>
      <c r="M36" s="86">
        <v>0.66436280000000003</v>
      </c>
      <c r="N36" s="86">
        <v>0.13088549999999999</v>
      </c>
      <c r="O36" s="86">
        <v>0.17321810000000001</v>
      </c>
      <c r="P36" s="86">
        <v>0.20647950000000001</v>
      </c>
      <c r="Q36" s="86">
        <v>0.3326134</v>
      </c>
      <c r="R36" s="86">
        <v>2.3758100000000001E-2</v>
      </c>
      <c r="S36" s="86">
        <v>0.27602589999999999</v>
      </c>
      <c r="T36" s="86">
        <v>0.10410369999999999</v>
      </c>
      <c r="U36" s="86">
        <v>5.7019399999999998E-2</v>
      </c>
      <c r="V36" s="86">
        <v>0.33736500000000003</v>
      </c>
      <c r="W36" s="86">
        <v>0.35248380000000001</v>
      </c>
      <c r="X36" s="86">
        <v>0.31015120000000002</v>
      </c>
      <c r="Y36" s="86">
        <v>0.22919329999999999</v>
      </c>
      <c r="Z36" s="86">
        <v>3.1583399999999998E-2</v>
      </c>
      <c r="AA36" s="86">
        <v>2.51814E-2</v>
      </c>
      <c r="AB36" s="86">
        <v>1.9632899999999998E-2</v>
      </c>
      <c r="AC36" s="86">
        <v>0</v>
      </c>
      <c r="AD36" s="86">
        <v>6.9142099999999998E-2</v>
      </c>
      <c r="AE36" s="86">
        <v>5.9325700000000002E-2</v>
      </c>
      <c r="AF36" s="86">
        <v>1.7072000000000001E-3</v>
      </c>
      <c r="AG36" s="86">
        <v>0.33034570000000002</v>
      </c>
      <c r="AH36" s="86">
        <v>2.20629E-2</v>
      </c>
      <c r="AI36" s="86">
        <v>8.4541599999999995E-2</v>
      </c>
      <c r="AJ36" s="86">
        <v>7.0498099999999994E-2</v>
      </c>
      <c r="AK36" s="86">
        <v>0.24633720000000001</v>
      </c>
      <c r="AL36" s="86">
        <v>5.3715699999999998E-2</v>
      </c>
      <c r="AM36" s="86">
        <v>1.31021E-2</v>
      </c>
      <c r="AN36" s="86">
        <v>0.1085525</v>
      </c>
      <c r="AO36" s="86">
        <v>6.6806900000000002E-2</v>
      </c>
      <c r="AP36" s="86">
        <v>5.4825800000000001E-2</v>
      </c>
      <c r="AQ36" s="86">
        <v>2.7764E-2</v>
      </c>
      <c r="AR36" s="86">
        <v>5.5840099999999997E-2</v>
      </c>
      <c r="AS36" s="86">
        <v>0.21801599999999999</v>
      </c>
    </row>
    <row r="37" spans="1:45" x14ac:dyDescent="0.25">
      <c r="A37" s="85" t="s">
        <v>79</v>
      </c>
      <c r="B37" s="86">
        <v>0.59078189999999997</v>
      </c>
      <c r="C37" s="86">
        <v>6.0801099999999997E-2</v>
      </c>
      <c r="D37" s="86">
        <v>0.195275</v>
      </c>
      <c r="E37" s="86">
        <v>0.54860889999999995</v>
      </c>
      <c r="F37" s="86">
        <v>0.19531499999999999</v>
      </c>
      <c r="G37" s="86">
        <v>0.38651259999999998</v>
      </c>
      <c r="H37" s="86">
        <v>0.18632080000000001</v>
      </c>
      <c r="I37" s="86">
        <v>6.20403E-2</v>
      </c>
      <c r="J37" s="86">
        <v>0.33314680000000002</v>
      </c>
      <c r="K37" s="86">
        <v>3.1979500000000001E-2</v>
      </c>
      <c r="L37" s="86">
        <v>1.4950400000000001E-2</v>
      </c>
      <c r="M37" s="86">
        <v>0.52850169999999996</v>
      </c>
      <c r="N37" s="86">
        <v>0.2036297</v>
      </c>
      <c r="O37" s="86">
        <v>0.22969300000000001</v>
      </c>
      <c r="P37" s="86">
        <v>0.24252480000000001</v>
      </c>
      <c r="Q37" s="86">
        <v>0.30364570000000002</v>
      </c>
      <c r="R37" s="86">
        <v>2.6303199999999999E-2</v>
      </c>
      <c r="S37" s="86">
        <v>0.27474419999999999</v>
      </c>
      <c r="T37" s="86">
        <v>0.1146466</v>
      </c>
      <c r="U37" s="86">
        <v>3.8135599999999999E-2</v>
      </c>
      <c r="V37" s="86">
        <v>0.47825390000000001</v>
      </c>
      <c r="W37" s="86">
        <v>0.31531819999999999</v>
      </c>
      <c r="X37" s="86">
        <v>0.2064279</v>
      </c>
      <c r="Y37" s="86">
        <v>8.6588799999999994E-2</v>
      </c>
      <c r="Z37" s="86">
        <v>3.9025900000000002E-2</v>
      </c>
      <c r="AA37" s="86">
        <v>1.40053E-2</v>
      </c>
      <c r="AB37" s="86">
        <v>6.7193799999999998E-2</v>
      </c>
      <c r="AC37" s="86">
        <v>2.4784999999999998E-3</v>
      </c>
      <c r="AD37" s="86">
        <v>0.1067312</v>
      </c>
      <c r="AE37" s="86">
        <v>1.1054700000000001E-2</v>
      </c>
      <c r="AF37" s="86">
        <v>7.0812999999999996E-3</v>
      </c>
      <c r="AG37" s="86">
        <v>0.27227659999999998</v>
      </c>
      <c r="AH37" s="86">
        <v>4.0394100000000002E-2</v>
      </c>
      <c r="AI37" s="86">
        <v>0.13504759999999999</v>
      </c>
      <c r="AJ37" s="86">
        <v>4.6100000000000002E-2</v>
      </c>
      <c r="AK37" s="86">
        <v>0.2463688</v>
      </c>
      <c r="AL37" s="86">
        <v>5.5570899999999999E-2</v>
      </c>
      <c r="AM37" s="86">
        <v>1.43763E-2</v>
      </c>
      <c r="AN37" s="86">
        <v>0.1059315</v>
      </c>
      <c r="AO37" s="86">
        <v>0.12387869999999999</v>
      </c>
      <c r="AP37" s="86">
        <v>5.1330999999999998E-3</v>
      </c>
      <c r="AQ37" s="86">
        <v>2.89301E-2</v>
      </c>
      <c r="AR37" s="86">
        <v>3.9903500000000001E-2</v>
      </c>
      <c r="AS37" s="86">
        <v>0.1987593</v>
      </c>
    </row>
    <row r="38" spans="1:45" x14ac:dyDescent="0.25">
      <c r="A38" s="85" t="s">
        <v>80</v>
      </c>
      <c r="B38" s="86">
        <v>0.53098540000000005</v>
      </c>
      <c r="C38" s="86">
        <v>0.11068840000000001</v>
      </c>
      <c r="D38" s="86">
        <v>0.17830409999999999</v>
      </c>
      <c r="E38" s="86">
        <v>0.53393049999999997</v>
      </c>
      <c r="F38" s="86">
        <v>0.17707690000000001</v>
      </c>
      <c r="G38" s="86">
        <v>0.30236839999999998</v>
      </c>
      <c r="H38" s="86">
        <v>0.41121609999999997</v>
      </c>
      <c r="I38" s="86">
        <v>5.1662800000000002E-2</v>
      </c>
      <c r="J38" s="86">
        <v>0.13486319999999999</v>
      </c>
      <c r="K38" s="86">
        <v>9.9889599999999995E-2</v>
      </c>
      <c r="L38" s="86">
        <v>8.7127000000000003E-3</v>
      </c>
      <c r="M38" s="86">
        <v>0.75174870000000005</v>
      </c>
      <c r="N38" s="86">
        <v>0.1099521</v>
      </c>
      <c r="O38" s="86">
        <v>0.1205056</v>
      </c>
      <c r="P38" s="86">
        <v>0.35689739999999998</v>
      </c>
      <c r="Q38" s="86">
        <v>0.30608740000000001</v>
      </c>
      <c r="R38" s="86">
        <v>1.30093E-2</v>
      </c>
      <c r="S38" s="86">
        <v>8.9347099999999999E-2</v>
      </c>
      <c r="T38" s="86">
        <v>0.13242509999999999</v>
      </c>
      <c r="U38" s="86">
        <v>0.1022337</v>
      </c>
      <c r="V38" s="86">
        <v>0.39710390000000001</v>
      </c>
      <c r="W38" s="86">
        <v>0.20517850000000001</v>
      </c>
      <c r="X38" s="86">
        <v>0.3977175</v>
      </c>
      <c r="Y38" s="86">
        <v>0.13004479999999999</v>
      </c>
      <c r="Z38" s="86">
        <v>4.9206199999999999E-2</v>
      </c>
      <c r="AA38" s="86">
        <v>8.8958899999999994E-2</v>
      </c>
      <c r="AB38" s="86">
        <v>6.7022200000000004E-2</v>
      </c>
      <c r="AC38" s="86">
        <v>4.7267000000000003E-3</v>
      </c>
      <c r="AD38" s="86">
        <v>9.3443200000000004E-2</v>
      </c>
      <c r="AE38" s="86">
        <v>3.3208099999999997E-2</v>
      </c>
      <c r="AF38" s="86">
        <v>7.7565999999999998E-3</v>
      </c>
      <c r="AG38" s="86">
        <v>0.1032602</v>
      </c>
      <c r="AH38" s="86">
        <v>3.3014000000000002E-2</v>
      </c>
      <c r="AI38" s="86">
        <v>0.12610640000000001</v>
      </c>
      <c r="AJ38" s="86">
        <v>5.31364E-2</v>
      </c>
      <c r="AK38" s="86">
        <v>0.2319194</v>
      </c>
      <c r="AL38" s="86">
        <v>4.8882099999999998E-2</v>
      </c>
      <c r="AM38" s="86">
        <v>1.14317E-2</v>
      </c>
      <c r="AN38" s="86">
        <v>0.12318800000000001</v>
      </c>
      <c r="AO38" s="86">
        <v>8.4092100000000003E-2</v>
      </c>
      <c r="AP38" s="86">
        <v>2.4038500000000001E-2</v>
      </c>
      <c r="AQ38" s="86">
        <v>2.3699399999999999E-2</v>
      </c>
      <c r="AR38" s="86">
        <v>7.4899099999999996E-2</v>
      </c>
      <c r="AS38" s="86">
        <v>0.1986068</v>
      </c>
    </row>
    <row r="39" spans="1:45" x14ac:dyDescent="0.25">
      <c r="A39" s="85" t="s">
        <v>81</v>
      </c>
      <c r="B39" s="86">
        <v>0.50972859999999998</v>
      </c>
      <c r="C39" s="86">
        <v>9.6468300000000007E-2</v>
      </c>
      <c r="D39" s="86">
        <v>0.19800519999999999</v>
      </c>
      <c r="E39" s="86">
        <v>0.51585999999999999</v>
      </c>
      <c r="F39" s="86">
        <v>0.18966649999999999</v>
      </c>
      <c r="G39" s="86">
        <v>0.35456179999999998</v>
      </c>
      <c r="H39" s="86">
        <v>0.46500979999999997</v>
      </c>
      <c r="I39" s="86">
        <v>6.6546800000000003E-2</v>
      </c>
      <c r="J39" s="86">
        <v>6.38489E-2</v>
      </c>
      <c r="K39" s="86">
        <v>5.0032699999999999E-2</v>
      </c>
      <c r="L39" s="86">
        <v>4.1285200000000001E-2</v>
      </c>
      <c r="M39" s="86">
        <v>0.65075210000000006</v>
      </c>
      <c r="N39" s="86">
        <v>0.15516679999999999</v>
      </c>
      <c r="O39" s="86">
        <v>0.13080439999999999</v>
      </c>
      <c r="P39" s="86">
        <v>4.5781599999999999E-2</v>
      </c>
      <c r="Q39" s="86">
        <v>0.26953890000000003</v>
      </c>
      <c r="R39" s="86">
        <v>0.14274039999999999</v>
      </c>
      <c r="S39" s="86">
        <v>8.1834500000000004E-2</v>
      </c>
      <c r="T39" s="86">
        <v>0.26962069999999999</v>
      </c>
      <c r="U39" s="86">
        <v>0.19048399999999999</v>
      </c>
      <c r="V39" s="86">
        <v>0.37091239999999998</v>
      </c>
      <c r="W39" s="86">
        <v>0.35022890000000001</v>
      </c>
      <c r="X39" s="86">
        <v>0.27885870000000001</v>
      </c>
      <c r="Y39" s="86">
        <v>2.6392499999999999E-2</v>
      </c>
      <c r="Z39" s="86">
        <v>3.5522499999999999E-2</v>
      </c>
      <c r="AA39" s="86">
        <v>1.39635E-2</v>
      </c>
      <c r="AB39" s="86">
        <v>0.171628</v>
      </c>
      <c r="AC39" s="86">
        <v>7.1352000000000004E-3</v>
      </c>
      <c r="AD39" s="86">
        <v>4.0049099999999997E-2</v>
      </c>
      <c r="AE39" s="86">
        <v>1.05877E-2</v>
      </c>
      <c r="AF39" s="86">
        <v>9.8204999999999994E-3</v>
      </c>
      <c r="AG39" s="86">
        <v>0.17661499999999999</v>
      </c>
      <c r="AH39" s="86">
        <v>4.0410399999999999E-2</v>
      </c>
      <c r="AI39" s="86">
        <v>0.13472129999999999</v>
      </c>
      <c r="AJ39" s="86">
        <v>6.1864500000000003E-2</v>
      </c>
      <c r="AK39" s="86">
        <v>0.23760819999999999</v>
      </c>
      <c r="AL39" s="86">
        <v>4.3008499999999998E-2</v>
      </c>
      <c r="AM39" s="86">
        <v>1.9207800000000001E-2</v>
      </c>
      <c r="AN39" s="86">
        <v>0.1094108</v>
      </c>
      <c r="AO39" s="86">
        <v>9.3819600000000003E-2</v>
      </c>
      <c r="AP39" s="86">
        <v>3.0330300000000001E-2</v>
      </c>
      <c r="AQ39" s="86">
        <v>3.4990500000000001E-2</v>
      </c>
      <c r="AR39" s="86">
        <v>4.5113E-2</v>
      </c>
      <c r="AS39" s="86">
        <v>0.1899255</v>
      </c>
    </row>
    <row r="40" spans="1:45" x14ac:dyDescent="0.25">
      <c r="A40" s="85" t="s">
        <v>82</v>
      </c>
      <c r="B40" s="86">
        <v>0.66497740000000005</v>
      </c>
      <c r="C40" s="86">
        <v>3.11916E-2</v>
      </c>
      <c r="D40" s="86">
        <v>0.15625939999999999</v>
      </c>
      <c r="E40" s="86">
        <v>0.58389139999999995</v>
      </c>
      <c r="F40" s="86">
        <v>0.22865759999999999</v>
      </c>
      <c r="G40" s="86">
        <v>0.27565610000000002</v>
      </c>
      <c r="H40" s="86">
        <v>0.33031680000000002</v>
      </c>
      <c r="I40" s="86">
        <v>0.10328809999999999</v>
      </c>
      <c r="J40" s="86">
        <v>0.27076919999999999</v>
      </c>
      <c r="K40" s="86">
        <v>1.9969799999999999E-2</v>
      </c>
      <c r="L40" s="86">
        <v>1.1040700000000001E-2</v>
      </c>
      <c r="M40" s="86">
        <v>0.42986429999999998</v>
      </c>
      <c r="N40" s="86">
        <v>0.2339668</v>
      </c>
      <c r="O40" s="86">
        <v>0.3130618</v>
      </c>
      <c r="P40" s="86">
        <v>0.13285069999999999</v>
      </c>
      <c r="Q40" s="86">
        <v>0.26298640000000001</v>
      </c>
      <c r="R40" s="86">
        <v>6.2443400000000003E-2</v>
      </c>
      <c r="S40" s="86">
        <v>0.12446459999999999</v>
      </c>
      <c r="T40" s="86">
        <v>0.22352939999999999</v>
      </c>
      <c r="U40" s="86">
        <v>0.19372549999999999</v>
      </c>
      <c r="V40" s="86">
        <v>0.4552639</v>
      </c>
      <c r="W40" s="86">
        <v>0.43064859999999999</v>
      </c>
      <c r="X40" s="86">
        <v>0.11408749999999999</v>
      </c>
      <c r="Y40" s="86">
        <v>0.1416731</v>
      </c>
      <c r="Z40" s="86">
        <v>5.8911199999999997E-2</v>
      </c>
      <c r="AA40" s="86">
        <v>1.3356399999999999E-2</v>
      </c>
      <c r="AB40" s="86">
        <v>3.6491599999999999E-2</v>
      </c>
      <c r="AC40" s="86">
        <v>1.37141E-2</v>
      </c>
      <c r="AD40" s="86">
        <v>0.16492760000000001</v>
      </c>
      <c r="AE40" s="86">
        <v>2.5401E-2</v>
      </c>
      <c r="AF40" s="86">
        <v>1.8484E-3</v>
      </c>
      <c r="AG40" s="86">
        <v>0.33402900000000002</v>
      </c>
      <c r="AH40" s="86">
        <v>3.62238E-2</v>
      </c>
      <c r="AI40" s="86">
        <v>0.14076540000000001</v>
      </c>
      <c r="AJ40" s="86">
        <v>4.5102799999999998E-2</v>
      </c>
      <c r="AK40" s="86">
        <v>0.2712849</v>
      </c>
      <c r="AL40" s="86">
        <v>5.6618700000000001E-2</v>
      </c>
      <c r="AM40" s="86">
        <v>1.5806799999999999E-2</v>
      </c>
      <c r="AN40" s="86">
        <v>9.5207799999999995E-2</v>
      </c>
      <c r="AO40" s="86">
        <v>9.3913099999999999E-2</v>
      </c>
      <c r="AP40" s="86">
        <v>8.2001000000000001E-3</v>
      </c>
      <c r="AQ40" s="86">
        <v>3.4552699999999999E-2</v>
      </c>
      <c r="AR40" s="86">
        <v>3.9376099999999997E-2</v>
      </c>
      <c r="AS40" s="86">
        <v>0.1991716</v>
      </c>
    </row>
    <row r="41" spans="1:45" x14ac:dyDescent="0.25">
      <c r="A41" s="85" t="s">
        <v>83</v>
      </c>
      <c r="B41" s="86">
        <v>0.65132100000000004</v>
      </c>
      <c r="C41" s="86">
        <v>5.3472600000000002E-2</v>
      </c>
      <c r="D41" s="86">
        <v>0.17022619999999999</v>
      </c>
      <c r="E41" s="86">
        <v>0.53425089999999997</v>
      </c>
      <c r="F41" s="86">
        <v>0.2420503</v>
      </c>
      <c r="G41" s="86">
        <v>0.14744499999999999</v>
      </c>
      <c r="H41" s="86">
        <v>0.542161</v>
      </c>
      <c r="I41" s="86">
        <v>4.3664000000000001E-2</v>
      </c>
      <c r="J41" s="86">
        <v>0.24584719999999999</v>
      </c>
      <c r="K41" s="86">
        <v>2.08828E-2</v>
      </c>
      <c r="L41" s="86">
        <v>1.48711E-2</v>
      </c>
      <c r="M41" s="86">
        <v>0.46764749999999999</v>
      </c>
      <c r="N41" s="86">
        <v>0.28966940000000002</v>
      </c>
      <c r="O41" s="86">
        <v>0.20186680000000001</v>
      </c>
      <c r="P41" s="86">
        <v>3.7347699999999998E-2</v>
      </c>
      <c r="Q41" s="86">
        <v>0.20193069999999999</v>
      </c>
      <c r="R41" s="86">
        <v>0.1237538</v>
      </c>
      <c r="S41" s="86">
        <v>0.12138</v>
      </c>
      <c r="T41" s="86">
        <v>0.32900770000000001</v>
      </c>
      <c r="U41" s="86">
        <v>0.1865802</v>
      </c>
      <c r="V41" s="86">
        <v>0.4280968</v>
      </c>
      <c r="W41" s="86">
        <v>0.50798920000000003</v>
      </c>
      <c r="X41" s="86">
        <v>6.3913899999999996E-2</v>
      </c>
      <c r="Y41" s="86">
        <v>3.7094799999999997E-2</v>
      </c>
      <c r="Z41" s="86">
        <v>4.6757999999999999E-3</v>
      </c>
      <c r="AA41" s="86">
        <v>7.6372000000000002E-3</v>
      </c>
      <c r="AB41" s="86">
        <v>1.16895E-2</v>
      </c>
      <c r="AC41" s="86">
        <v>7.1695999999999999E-3</v>
      </c>
      <c r="AD41" s="86">
        <v>6.0629700000000002E-2</v>
      </c>
      <c r="AE41" s="86">
        <v>3.5848E-3</v>
      </c>
      <c r="AF41" s="86">
        <v>3.2731000000000001E-3</v>
      </c>
      <c r="AG41" s="86">
        <v>0.38419579999999998</v>
      </c>
      <c r="AH41" s="86">
        <v>3.9132899999999998E-2</v>
      </c>
      <c r="AI41" s="86">
        <v>0.14113210000000001</v>
      </c>
      <c r="AJ41" s="86">
        <v>4.6823400000000001E-2</v>
      </c>
      <c r="AK41" s="86">
        <v>0.27169280000000001</v>
      </c>
      <c r="AL41" s="86">
        <v>6.4634800000000006E-2</v>
      </c>
      <c r="AM41" s="86">
        <v>1.19437E-2</v>
      </c>
      <c r="AN41" s="86">
        <v>0.12566069999999999</v>
      </c>
      <c r="AO41" s="86">
        <v>8.09333E-2</v>
      </c>
      <c r="AP41" s="86">
        <v>2.7656E-3</v>
      </c>
      <c r="AQ41" s="86">
        <v>3.7731599999999997E-2</v>
      </c>
      <c r="AR41" s="86">
        <v>5.2340400000000002E-2</v>
      </c>
      <c r="AS41" s="86">
        <v>0.1643415</v>
      </c>
    </row>
    <row r="42" spans="1:45" x14ac:dyDescent="0.25">
      <c r="A42" s="85" t="s">
        <v>84</v>
      </c>
      <c r="B42" s="86">
        <v>0.54344950000000003</v>
      </c>
      <c r="C42" s="86">
        <v>0.2762619</v>
      </c>
      <c r="D42" s="86">
        <v>0.1942151</v>
      </c>
      <c r="E42" s="86">
        <v>0.38011220000000001</v>
      </c>
      <c r="F42" s="86">
        <v>0.14941080000000001</v>
      </c>
      <c r="G42" s="86">
        <v>0.28205940000000002</v>
      </c>
      <c r="H42" s="86">
        <v>0.30424099999999998</v>
      </c>
      <c r="I42" s="86">
        <v>2.4828300000000001E-2</v>
      </c>
      <c r="J42" s="86">
        <v>0.35994710000000002</v>
      </c>
      <c r="K42" s="86">
        <v>2.89243E-2</v>
      </c>
      <c r="L42" s="86">
        <v>2.2937800000000001E-2</v>
      </c>
      <c r="M42" s="86">
        <v>0.67036359999999995</v>
      </c>
      <c r="N42" s="86">
        <v>0.15205750000000001</v>
      </c>
      <c r="O42" s="86">
        <v>0.13800490000000001</v>
      </c>
      <c r="P42" s="86">
        <v>0.25805030000000001</v>
      </c>
      <c r="Q42" s="86">
        <v>0.33814359999999999</v>
      </c>
      <c r="R42" s="86">
        <v>0.1223139</v>
      </c>
      <c r="S42" s="86">
        <v>0.19005610000000001</v>
      </c>
      <c r="T42" s="86">
        <v>5.7785599999999999E-2</v>
      </c>
      <c r="U42" s="86">
        <v>3.36505E-2</v>
      </c>
      <c r="V42" s="86">
        <v>0.46310420000000002</v>
      </c>
      <c r="W42" s="86">
        <v>0.35900179999999998</v>
      </c>
      <c r="X42" s="86">
        <v>0.177894</v>
      </c>
      <c r="Y42" s="86">
        <v>6.4315499999999998E-2</v>
      </c>
      <c r="Z42" s="86">
        <v>0.12328169999999999</v>
      </c>
      <c r="AA42" s="86">
        <v>2.9731899999999999E-2</v>
      </c>
      <c r="AB42" s="86">
        <v>5.5234199999999997E-2</v>
      </c>
      <c r="AC42" s="86">
        <v>4.5405999999999997E-3</v>
      </c>
      <c r="AD42" s="86">
        <v>6.8918300000000002E-2</v>
      </c>
      <c r="AE42" s="86">
        <v>3.0540500000000002E-2</v>
      </c>
      <c r="AF42" s="86">
        <v>3.1722E-3</v>
      </c>
      <c r="AG42" s="86">
        <v>0.22808980000000001</v>
      </c>
      <c r="AH42" s="86">
        <v>3.7686900000000002E-2</v>
      </c>
      <c r="AI42" s="86">
        <v>0.1380189</v>
      </c>
      <c r="AJ42" s="86">
        <v>5.1243200000000003E-2</v>
      </c>
      <c r="AK42" s="86">
        <v>0.21651770000000001</v>
      </c>
      <c r="AL42" s="86">
        <v>5.2258300000000001E-2</v>
      </c>
      <c r="AM42" s="86">
        <v>1.3467E-2</v>
      </c>
      <c r="AN42" s="86">
        <v>0.125365</v>
      </c>
      <c r="AO42" s="86">
        <v>0.115769</v>
      </c>
      <c r="AP42" s="86">
        <v>5.3613999999999997E-3</v>
      </c>
      <c r="AQ42" s="86">
        <v>2.73779E-2</v>
      </c>
      <c r="AR42" s="86">
        <v>5.3327100000000002E-2</v>
      </c>
      <c r="AS42" s="86">
        <v>0.20129459999999999</v>
      </c>
    </row>
    <row r="43" spans="1:45" x14ac:dyDescent="0.25">
      <c r="A43" s="85" t="s">
        <v>85</v>
      </c>
      <c r="B43" s="86">
        <v>0.46474179999999998</v>
      </c>
      <c r="C43" s="86">
        <v>5.6079999999999998E-2</v>
      </c>
      <c r="D43" s="86">
        <v>0.22154360000000001</v>
      </c>
      <c r="E43" s="86">
        <v>0.57579119999999995</v>
      </c>
      <c r="F43" s="86">
        <v>0.1465852</v>
      </c>
      <c r="G43" s="86">
        <v>0.2365353</v>
      </c>
      <c r="H43" s="86">
        <v>0.34092169999999999</v>
      </c>
      <c r="I43" s="86">
        <v>7.7179300000000006E-2</v>
      </c>
      <c r="J43" s="86">
        <v>0.13048309999999999</v>
      </c>
      <c r="K43" s="86">
        <v>0.2148806</v>
      </c>
      <c r="L43" s="86">
        <v>1.05497E-2</v>
      </c>
      <c r="M43" s="86">
        <v>0.67740140000000004</v>
      </c>
      <c r="N43" s="86">
        <v>0.1210439</v>
      </c>
      <c r="O43" s="86">
        <v>0.17212659999999999</v>
      </c>
      <c r="P43" s="86">
        <v>0.23709050000000001</v>
      </c>
      <c r="Q43" s="86">
        <v>0.3542476</v>
      </c>
      <c r="R43" s="86">
        <v>2.9983300000000001E-2</v>
      </c>
      <c r="S43" s="86">
        <v>0.23042750000000001</v>
      </c>
      <c r="T43" s="86">
        <v>8.0510799999999993E-2</v>
      </c>
      <c r="U43" s="86">
        <v>6.7740099999999998E-2</v>
      </c>
      <c r="V43" s="86">
        <v>0.40088839999999998</v>
      </c>
      <c r="W43" s="86">
        <v>0.20488619999999999</v>
      </c>
      <c r="X43" s="86">
        <v>0.3942254</v>
      </c>
      <c r="Y43" s="86">
        <v>0.14020730000000001</v>
      </c>
      <c r="Z43" s="86">
        <v>9.8745200000000005E-2</v>
      </c>
      <c r="AA43" s="86">
        <v>0.1287507</v>
      </c>
      <c r="AB43" s="86">
        <v>0.16093840000000001</v>
      </c>
      <c r="AC43" s="86">
        <v>8.1832999999999993E-3</v>
      </c>
      <c r="AD43" s="86">
        <v>0.15166389999999999</v>
      </c>
      <c r="AE43" s="86">
        <v>2.12766E-2</v>
      </c>
      <c r="AF43" s="86">
        <v>2.50955E-2</v>
      </c>
      <c r="AG43" s="86">
        <v>0.38079649999999998</v>
      </c>
      <c r="AH43" s="86">
        <v>1.7693299999999999E-2</v>
      </c>
      <c r="AI43" s="86">
        <v>8.3447300000000002E-2</v>
      </c>
      <c r="AJ43" s="86">
        <v>6.7804000000000003E-2</v>
      </c>
      <c r="AK43" s="86">
        <v>0.24806690000000001</v>
      </c>
      <c r="AL43" s="86">
        <v>6.0518500000000003E-2</v>
      </c>
      <c r="AM43" s="86">
        <v>1.15511E-2</v>
      </c>
      <c r="AN43" s="86">
        <v>0.11491469999999999</v>
      </c>
      <c r="AO43" s="86">
        <v>9.8501599999999995E-2</v>
      </c>
      <c r="AP43" s="86">
        <v>1.8671500000000001E-2</v>
      </c>
      <c r="AQ43" s="86">
        <v>2.86947E-2</v>
      </c>
      <c r="AR43" s="86">
        <v>6.2696000000000002E-2</v>
      </c>
      <c r="AS43" s="86">
        <v>0.2051336</v>
      </c>
    </row>
    <row r="44" spans="1:45" x14ac:dyDescent="0.25">
      <c r="A44" s="85" t="s">
        <v>86</v>
      </c>
      <c r="B44" s="86">
        <v>0.57226940000000004</v>
      </c>
      <c r="C44" s="86">
        <v>0.14908360000000001</v>
      </c>
      <c r="D44" s="86">
        <v>0.2029504</v>
      </c>
      <c r="E44" s="86">
        <v>0.47146480000000002</v>
      </c>
      <c r="F44" s="86">
        <v>0.1765013</v>
      </c>
      <c r="G44" s="86">
        <v>0.4432275</v>
      </c>
      <c r="H44" s="86">
        <v>0.25592310000000001</v>
      </c>
      <c r="I44" s="86">
        <v>4.1349999999999998E-2</v>
      </c>
      <c r="J44" s="86">
        <v>0.22366259999999999</v>
      </c>
      <c r="K44" s="86">
        <v>3.5836699999999999E-2</v>
      </c>
      <c r="L44" s="86">
        <v>0</v>
      </c>
      <c r="M44" s="86">
        <v>0.68335570000000001</v>
      </c>
      <c r="N44" s="86">
        <v>0.1694978</v>
      </c>
      <c r="O44" s="86">
        <v>0.1130979</v>
      </c>
      <c r="P44" s="86">
        <v>0.30524509999999999</v>
      </c>
      <c r="Q44" s="86">
        <v>0.39509759999999999</v>
      </c>
      <c r="R44" s="86">
        <v>1.35598E-2</v>
      </c>
      <c r="S44" s="86">
        <v>5.3941299999999998E-2</v>
      </c>
      <c r="T44" s="86">
        <v>0.1583222</v>
      </c>
      <c r="U44" s="86">
        <v>7.3833999999999997E-2</v>
      </c>
      <c r="V44" s="86">
        <v>0.44456859999999998</v>
      </c>
      <c r="W44" s="86">
        <v>0.47511550000000002</v>
      </c>
      <c r="X44" s="86">
        <v>8.0315899999999996E-2</v>
      </c>
      <c r="Y44" s="86">
        <v>1.6533800000000001E-2</v>
      </c>
      <c r="Z44" s="86">
        <v>8.3693000000000004E-2</v>
      </c>
      <c r="AA44" s="86">
        <v>2.21669E-2</v>
      </c>
      <c r="AB44" s="86">
        <v>7.5133500000000006E-2</v>
      </c>
      <c r="AC44" s="86">
        <v>1.1705000000000001E-3</v>
      </c>
      <c r="AD44" s="86">
        <v>0.118809</v>
      </c>
      <c r="AE44" s="86">
        <v>1.9679599999999998E-2</v>
      </c>
      <c r="AF44" s="86">
        <v>8.0469999999999999E-4</v>
      </c>
      <c r="AG44" s="86">
        <v>0.315751</v>
      </c>
      <c r="AH44" s="86">
        <v>3.3558299999999999E-2</v>
      </c>
      <c r="AI44" s="86">
        <v>0.1404801</v>
      </c>
      <c r="AJ44" s="86">
        <v>5.1154499999999999E-2</v>
      </c>
      <c r="AK44" s="86">
        <v>0.21452309999999999</v>
      </c>
      <c r="AL44" s="86">
        <v>5.2845299999999998E-2</v>
      </c>
      <c r="AM44" s="86">
        <v>1.70359E-2</v>
      </c>
      <c r="AN44" s="86">
        <v>0.113284</v>
      </c>
      <c r="AO44" s="86">
        <v>0.1112435</v>
      </c>
      <c r="AP44" s="86">
        <v>3.7644000000000002E-3</v>
      </c>
      <c r="AQ44" s="86">
        <v>2.6114100000000001E-2</v>
      </c>
      <c r="AR44" s="86">
        <v>4.7769199999999998E-2</v>
      </c>
      <c r="AS44" s="86">
        <v>0.22178580000000001</v>
      </c>
    </row>
    <row r="45" spans="1:45" x14ac:dyDescent="0.25">
      <c r="A45" s="85" t="s">
        <v>87</v>
      </c>
      <c r="B45" s="86">
        <v>0.71538900000000005</v>
      </c>
      <c r="C45" s="86">
        <v>4.7141299999999997E-2</v>
      </c>
      <c r="D45" s="86">
        <v>0.1682408</v>
      </c>
      <c r="E45" s="86">
        <v>0.52138379999999995</v>
      </c>
      <c r="F45" s="86">
        <v>0.26323410000000003</v>
      </c>
      <c r="G45" s="86">
        <v>0.1013217</v>
      </c>
      <c r="H45" s="86">
        <v>0.7293714</v>
      </c>
      <c r="I45" s="86">
        <v>5.5670200000000003E-2</v>
      </c>
      <c r="J45" s="86">
        <v>0.1032489</v>
      </c>
      <c r="K45" s="86">
        <v>1.0387800000000001E-2</v>
      </c>
      <c r="L45" s="86">
        <v>0</v>
      </c>
      <c r="M45" s="86">
        <v>0.43424960000000001</v>
      </c>
      <c r="N45" s="86">
        <v>0.2641773</v>
      </c>
      <c r="O45" s="86">
        <v>0.27938990000000002</v>
      </c>
      <c r="P45" s="86">
        <v>0.1063926</v>
      </c>
      <c r="Q45" s="86">
        <v>0.24054510000000001</v>
      </c>
      <c r="R45" s="86">
        <v>7.2755399999999998E-2</v>
      </c>
      <c r="S45" s="86">
        <v>0.2874814</v>
      </c>
      <c r="T45" s="86">
        <v>0.1833304</v>
      </c>
      <c r="U45" s="86">
        <v>0.1094952</v>
      </c>
      <c r="V45" s="86">
        <v>0.4646748</v>
      </c>
      <c r="W45" s="86">
        <v>0.35738009999999998</v>
      </c>
      <c r="X45" s="86">
        <v>0.17794509999999999</v>
      </c>
      <c r="Y45" s="86">
        <v>0.24874979999999999</v>
      </c>
      <c r="Z45" s="86">
        <v>3.0945899999999998E-2</v>
      </c>
      <c r="AA45" s="86">
        <v>1.71533E-2</v>
      </c>
      <c r="AB45" s="86">
        <v>1.6629000000000001E-2</v>
      </c>
      <c r="AC45" s="86">
        <v>7.2995999999999998E-3</v>
      </c>
      <c r="AD45" s="86">
        <v>0.16288920000000001</v>
      </c>
      <c r="AE45" s="86">
        <v>3.65785E-2</v>
      </c>
      <c r="AF45" s="86">
        <v>2.19525E-2</v>
      </c>
      <c r="AG45" s="86">
        <v>0.44337799999999999</v>
      </c>
      <c r="AH45" s="86">
        <v>4.0402E-2</v>
      </c>
      <c r="AI45" s="86">
        <v>0.1545185</v>
      </c>
      <c r="AJ45" s="86">
        <v>6.36491E-2</v>
      </c>
      <c r="AK45" s="86">
        <v>0.2298673</v>
      </c>
      <c r="AL45" s="86">
        <v>6.5238500000000005E-2</v>
      </c>
      <c r="AM45" s="86">
        <v>1.6939099999999999E-2</v>
      </c>
      <c r="AN45" s="86">
        <v>0.110537</v>
      </c>
      <c r="AO45" s="86">
        <v>7.0056900000000005E-2</v>
      </c>
      <c r="AP45" s="86">
        <v>1.98242E-2</v>
      </c>
      <c r="AQ45" s="86">
        <v>2.7082999999999999E-2</v>
      </c>
      <c r="AR45" s="86">
        <v>3.5838399999999999E-2</v>
      </c>
      <c r="AS45" s="86">
        <v>0.2064482</v>
      </c>
    </row>
    <row r="46" spans="1:45" x14ac:dyDescent="0.25">
      <c r="A46" s="85" t="s">
        <v>88</v>
      </c>
      <c r="B46" s="86">
        <v>0.52638890000000005</v>
      </c>
      <c r="C46" s="86">
        <v>0.24388889999999999</v>
      </c>
      <c r="D46" s="86">
        <v>0.18944440000000001</v>
      </c>
      <c r="E46" s="86">
        <v>0.3878472</v>
      </c>
      <c r="F46" s="86">
        <v>0.17881939999999999</v>
      </c>
      <c r="G46" s="86">
        <v>0.32868049999999999</v>
      </c>
      <c r="H46" s="86">
        <v>0.5079861</v>
      </c>
      <c r="I46" s="86">
        <v>5.2361100000000001E-2</v>
      </c>
      <c r="J46" s="86">
        <v>5.5208300000000002E-2</v>
      </c>
      <c r="K46" s="86">
        <v>5.5763899999999998E-2</v>
      </c>
      <c r="L46" s="86">
        <v>0</v>
      </c>
      <c r="M46" s="86">
        <v>0.65840279999999995</v>
      </c>
      <c r="N46" s="86">
        <v>0.1204167</v>
      </c>
      <c r="O46" s="86">
        <v>0.1835417</v>
      </c>
      <c r="P46" s="86">
        <v>7.3680599999999999E-2</v>
      </c>
      <c r="Q46" s="86">
        <v>0.28499999999999998</v>
      </c>
      <c r="R46" s="86">
        <v>0.22604170000000001</v>
      </c>
      <c r="S46" s="86">
        <v>0.1782639</v>
      </c>
      <c r="T46" s="86">
        <v>0.17013890000000001</v>
      </c>
      <c r="U46" s="86">
        <v>6.6875000000000004E-2</v>
      </c>
      <c r="V46" s="86">
        <v>0.47486109999999998</v>
      </c>
      <c r="W46" s="86">
        <v>0.32263890000000001</v>
      </c>
      <c r="X46" s="86">
        <v>0.20250000000000001</v>
      </c>
      <c r="Y46" s="86">
        <v>0.1960932</v>
      </c>
      <c r="Z46" s="86">
        <v>6.2017599999999999E-2</v>
      </c>
      <c r="AA46" s="86">
        <v>2.3564000000000002E-2</v>
      </c>
      <c r="AB46" s="86">
        <v>5.6485199999999999E-2</v>
      </c>
      <c r="AC46" s="86">
        <v>2.06953E-2</v>
      </c>
      <c r="AD46" s="86">
        <v>0.1474626</v>
      </c>
      <c r="AE46" s="86">
        <v>4.5147199999999998E-2</v>
      </c>
      <c r="AF46" s="86">
        <v>1.2499100000000001E-2</v>
      </c>
      <c r="AG46" s="86">
        <v>0.55754389999999998</v>
      </c>
      <c r="AH46" s="86">
        <v>3.02095E-2</v>
      </c>
      <c r="AI46" s="86">
        <v>0.1455187</v>
      </c>
      <c r="AJ46" s="86">
        <v>8.1396899999999994E-2</v>
      </c>
      <c r="AK46" s="86">
        <v>0.21262159999999999</v>
      </c>
      <c r="AL46" s="86">
        <v>5.8279200000000003E-2</v>
      </c>
      <c r="AM46" s="86">
        <v>2.4592200000000002E-2</v>
      </c>
      <c r="AN46" s="86">
        <v>0.1074489</v>
      </c>
      <c r="AO46" s="86">
        <v>8.9031100000000002E-2</v>
      </c>
      <c r="AP46" s="86">
        <v>1.0165199999999999E-2</v>
      </c>
      <c r="AQ46" s="86">
        <v>2.52946E-2</v>
      </c>
      <c r="AR46" s="86">
        <v>5.2117499999999997E-2</v>
      </c>
      <c r="AS46" s="86">
        <v>0.19353400000000001</v>
      </c>
    </row>
    <row r="47" spans="1:45" x14ac:dyDescent="0.25">
      <c r="A47" s="85" t="s">
        <v>89</v>
      </c>
      <c r="B47" s="86">
        <v>0.5888158</v>
      </c>
      <c r="C47" s="86">
        <v>0.31973679999999999</v>
      </c>
      <c r="D47" s="86">
        <v>0.19671050000000001</v>
      </c>
      <c r="E47" s="86">
        <v>0.33092110000000002</v>
      </c>
      <c r="F47" s="86">
        <v>0.15263160000000001</v>
      </c>
      <c r="G47" s="86">
        <v>0.58157899999999996</v>
      </c>
      <c r="H47" s="86">
        <v>0.13618420000000001</v>
      </c>
      <c r="I47" s="86">
        <v>8.55263E-2</v>
      </c>
      <c r="J47" s="86">
        <v>0.16578950000000001</v>
      </c>
      <c r="K47" s="86">
        <v>3.09211E-2</v>
      </c>
      <c r="L47" s="86">
        <v>6.579E-4</v>
      </c>
      <c r="M47" s="86">
        <v>0.67368419999999996</v>
      </c>
      <c r="N47" s="86">
        <v>0.16513159999999999</v>
      </c>
      <c r="O47" s="86">
        <v>0.15197369999999999</v>
      </c>
      <c r="P47" s="86">
        <v>0.19671050000000001</v>
      </c>
      <c r="Q47" s="86">
        <v>0.39078950000000001</v>
      </c>
      <c r="R47" s="86">
        <v>6.5789500000000001E-2</v>
      </c>
      <c r="S47" s="86">
        <v>0.17171049999999999</v>
      </c>
      <c r="T47" s="86">
        <v>7.1710499999999996E-2</v>
      </c>
      <c r="U47" s="86">
        <v>0.10328950000000001</v>
      </c>
      <c r="V47" s="86">
        <v>0.42039470000000001</v>
      </c>
      <c r="W47" s="86">
        <v>0.54868419999999996</v>
      </c>
      <c r="X47" s="86">
        <v>3.09211E-2</v>
      </c>
      <c r="Y47" s="86">
        <v>4.3421899999999999E-2</v>
      </c>
      <c r="Z47" s="86">
        <v>0.23071939999999999</v>
      </c>
      <c r="AA47" s="86">
        <v>2.13869E-2</v>
      </c>
      <c r="AB47" s="86">
        <v>2.2034999999999999E-2</v>
      </c>
      <c r="AC47" s="86">
        <v>4.5366E-3</v>
      </c>
      <c r="AD47" s="86">
        <v>4.4718099999999997E-2</v>
      </c>
      <c r="AE47" s="86">
        <v>6.4809000000000004E-3</v>
      </c>
      <c r="AF47" s="86">
        <v>1.62022E-2</v>
      </c>
      <c r="AG47" s="86">
        <v>0.25340249999999997</v>
      </c>
      <c r="AH47" s="86">
        <v>2.1498199999999999E-2</v>
      </c>
      <c r="AI47" s="86">
        <v>0.1106895</v>
      </c>
      <c r="AJ47" s="86">
        <v>5.4317999999999998E-2</v>
      </c>
      <c r="AK47" s="86">
        <v>0.29887350000000001</v>
      </c>
      <c r="AL47" s="86">
        <v>3.7264499999999999E-2</v>
      </c>
      <c r="AM47" s="86">
        <v>1.52531E-2</v>
      </c>
      <c r="AN47" s="86">
        <v>0.1151302</v>
      </c>
      <c r="AO47" s="86">
        <v>8.89075E-2</v>
      </c>
      <c r="AP47" s="86">
        <v>1.38067E-2</v>
      </c>
      <c r="AQ47" s="86">
        <v>2.8454799999999999E-2</v>
      </c>
      <c r="AR47" s="86">
        <v>6.0904199999999999E-2</v>
      </c>
      <c r="AS47" s="86">
        <v>0.1763981</v>
      </c>
    </row>
    <row r="48" spans="1:45" x14ac:dyDescent="0.25">
      <c r="A48" s="85" t="s">
        <v>90</v>
      </c>
      <c r="B48" s="86">
        <v>0.62465539999999997</v>
      </c>
      <c r="C48" s="86">
        <v>4.9566100000000002E-2</v>
      </c>
      <c r="D48" s="86">
        <v>0.18152119999999999</v>
      </c>
      <c r="E48" s="86">
        <v>0.5420623</v>
      </c>
      <c r="F48" s="86">
        <v>0.22685040000000001</v>
      </c>
      <c r="G48" s="86">
        <v>0.24017359999999999</v>
      </c>
      <c r="H48" s="86">
        <v>0.44844309999999998</v>
      </c>
      <c r="I48" s="86">
        <v>0.1041858</v>
      </c>
      <c r="J48" s="86">
        <v>0.1939255</v>
      </c>
      <c r="K48" s="86">
        <v>1.32721E-2</v>
      </c>
      <c r="L48" s="86">
        <v>1.2251099999999999E-2</v>
      </c>
      <c r="M48" s="86">
        <v>0.44349159999999999</v>
      </c>
      <c r="N48" s="86">
        <v>0.24696270000000001</v>
      </c>
      <c r="O48" s="86">
        <v>0.28392040000000002</v>
      </c>
      <c r="P48" s="86">
        <v>0.10403270000000001</v>
      </c>
      <c r="Q48" s="86">
        <v>0.22863710000000001</v>
      </c>
      <c r="R48" s="86">
        <v>9.5048499999999994E-2</v>
      </c>
      <c r="S48" s="86">
        <v>0.12537010000000001</v>
      </c>
      <c r="T48" s="86">
        <v>0.25477280000000002</v>
      </c>
      <c r="U48" s="86">
        <v>0.1921389</v>
      </c>
      <c r="V48" s="86">
        <v>0.56319549999999996</v>
      </c>
      <c r="W48" s="86">
        <v>0.26161309999999999</v>
      </c>
      <c r="X48" s="86">
        <v>0.1751914</v>
      </c>
      <c r="Y48" s="86">
        <v>0.14362720000000001</v>
      </c>
      <c r="Z48" s="86">
        <v>4.91184E-2</v>
      </c>
      <c r="AA48" s="86">
        <v>7.5062999999999996E-3</v>
      </c>
      <c r="AB48" s="86">
        <v>3.6271999999999999E-2</v>
      </c>
      <c r="AC48" s="86">
        <v>3.4256999999999998E-3</v>
      </c>
      <c r="AD48" s="86">
        <v>6.2518900000000002E-2</v>
      </c>
      <c r="AE48" s="86">
        <v>1.00252E-2</v>
      </c>
      <c r="AF48" s="86">
        <v>1.41058E-2</v>
      </c>
      <c r="AG48" s="86">
        <v>0.1364736</v>
      </c>
      <c r="AH48" s="86">
        <v>2.8164100000000001E-2</v>
      </c>
      <c r="AI48" s="86">
        <v>0.20178879999999999</v>
      </c>
      <c r="AJ48" s="86">
        <v>5.5792099999999997E-2</v>
      </c>
      <c r="AK48" s="86">
        <v>0.226302</v>
      </c>
      <c r="AL48" s="86">
        <v>5.0872100000000003E-2</v>
      </c>
      <c r="AM48" s="86">
        <v>1.8342000000000001E-2</v>
      </c>
      <c r="AN48" s="86">
        <v>0.1057317</v>
      </c>
      <c r="AO48" s="86">
        <v>6.2357000000000003E-2</v>
      </c>
      <c r="AP48" s="86">
        <v>4.5735000000000003E-3</v>
      </c>
      <c r="AQ48" s="86">
        <v>3.40554E-2</v>
      </c>
      <c r="AR48" s="86">
        <v>6.6420300000000002E-2</v>
      </c>
      <c r="AS48" s="86">
        <v>0.17376520000000001</v>
      </c>
    </row>
    <row r="49" spans="1:45" x14ac:dyDescent="0.25">
      <c r="A49" s="85" t="s">
        <v>91</v>
      </c>
      <c r="B49" s="86">
        <v>0.62664509999999995</v>
      </c>
      <c r="C49" s="86">
        <v>1.60479E-2</v>
      </c>
      <c r="D49" s="86">
        <v>0.18683259999999999</v>
      </c>
      <c r="E49" s="86">
        <v>0.58058109999999996</v>
      </c>
      <c r="F49" s="86">
        <v>0.21653839999999999</v>
      </c>
      <c r="G49" s="86">
        <v>0.29361189999999998</v>
      </c>
      <c r="H49" s="86">
        <v>0.27821580000000001</v>
      </c>
      <c r="I49" s="86">
        <v>0.1529364</v>
      </c>
      <c r="J49" s="86">
        <v>9.7374000000000002E-2</v>
      </c>
      <c r="K49" s="86">
        <v>0.17786189999999999</v>
      </c>
      <c r="L49" s="86">
        <v>8.4119999999999993E-3</v>
      </c>
      <c r="M49" s="86">
        <v>0.32896700000000001</v>
      </c>
      <c r="N49" s="86">
        <v>0.27545320000000001</v>
      </c>
      <c r="O49" s="86">
        <v>0.3574621</v>
      </c>
      <c r="P49" s="86">
        <v>2.1479999999999999E-2</v>
      </c>
      <c r="Q49" s="86">
        <v>8.5516499999999995E-2</v>
      </c>
      <c r="R49" s="86">
        <v>0.19574130000000001</v>
      </c>
      <c r="S49" s="86">
        <v>0.1376645</v>
      </c>
      <c r="T49" s="86">
        <v>0.33058110000000002</v>
      </c>
      <c r="U49" s="86">
        <v>0.22901659999999999</v>
      </c>
      <c r="V49" s="86">
        <v>0.41296250000000001</v>
      </c>
      <c r="W49" s="86">
        <v>0.45561210000000002</v>
      </c>
      <c r="X49" s="86">
        <v>0.1314254</v>
      </c>
      <c r="Y49" s="86">
        <v>5.3463999999999998E-2</v>
      </c>
      <c r="Z49" s="86">
        <v>3.3596399999999998E-2</v>
      </c>
      <c r="AA49" s="86">
        <v>2.1954100000000001E-2</v>
      </c>
      <c r="AB49" s="86">
        <v>1.5906099999999999E-2</v>
      </c>
      <c r="AC49" s="86">
        <v>2.4373300000000001E-2</v>
      </c>
      <c r="AD49" s="86">
        <v>8.3734000000000003E-2</v>
      </c>
      <c r="AE49" s="86">
        <v>3.4866500000000002E-2</v>
      </c>
      <c r="AF49" s="86">
        <v>4.1912400000000002E-2</v>
      </c>
      <c r="AG49" s="86">
        <v>0.24213009999999999</v>
      </c>
      <c r="AH49" s="86">
        <v>4.4347299999999999E-2</v>
      </c>
      <c r="AI49" s="86">
        <v>0.15097550000000001</v>
      </c>
      <c r="AJ49" s="86">
        <v>5.9743499999999998E-2</v>
      </c>
      <c r="AK49" s="86">
        <v>0.2240818</v>
      </c>
      <c r="AL49" s="86">
        <v>4.3466299999999999E-2</v>
      </c>
      <c r="AM49" s="86">
        <v>4.66127E-2</v>
      </c>
      <c r="AN49" s="86">
        <v>0.1018458</v>
      </c>
      <c r="AO49" s="86">
        <v>7.9628199999999996E-2</v>
      </c>
      <c r="AP49" s="86">
        <v>2.7703100000000001E-2</v>
      </c>
      <c r="AQ49" s="86">
        <v>2.90815E-2</v>
      </c>
      <c r="AR49" s="86">
        <v>5.3046299999999998E-2</v>
      </c>
      <c r="AS49" s="86">
        <v>0.18381539999999999</v>
      </c>
    </row>
    <row r="50" spans="1:45" x14ac:dyDescent="0.25">
      <c r="A50" s="85" t="s">
        <v>92</v>
      </c>
      <c r="B50" s="86">
        <v>0.50352490000000005</v>
      </c>
      <c r="C50" s="86">
        <v>9.8269599999999999E-2</v>
      </c>
      <c r="D50" s="86">
        <v>0.192053</v>
      </c>
      <c r="E50" s="86">
        <v>0.51356550000000001</v>
      </c>
      <c r="F50" s="86">
        <v>0.19611190000000001</v>
      </c>
      <c r="G50" s="86">
        <v>0.77632979999999996</v>
      </c>
      <c r="H50" s="86">
        <v>6.5584299999999998E-2</v>
      </c>
      <c r="I50" s="86">
        <v>1.4740400000000001E-2</v>
      </c>
      <c r="J50" s="86">
        <v>0.1051058</v>
      </c>
      <c r="K50" s="86">
        <v>3.8239700000000001E-2</v>
      </c>
      <c r="L50" s="86">
        <v>5.3407000000000003E-3</v>
      </c>
      <c r="M50" s="86">
        <v>0.61589400000000005</v>
      </c>
      <c r="N50" s="86">
        <v>0.22174749999999999</v>
      </c>
      <c r="O50" s="86">
        <v>0.15338599999999999</v>
      </c>
      <c r="P50" s="86">
        <v>0.33198030000000001</v>
      </c>
      <c r="Q50" s="86">
        <v>0.5251015</v>
      </c>
      <c r="R50" s="86">
        <v>6.7506899999999995E-2</v>
      </c>
      <c r="S50" s="86">
        <v>1.0467799999999999E-2</v>
      </c>
      <c r="T50" s="86">
        <v>3.6744300000000001E-2</v>
      </c>
      <c r="U50" s="86">
        <v>2.8199100000000001E-2</v>
      </c>
      <c r="V50" s="86">
        <v>0.28904079999999999</v>
      </c>
      <c r="W50" s="86">
        <v>0.15701770000000001</v>
      </c>
      <c r="X50" s="86">
        <v>0.55394149999999998</v>
      </c>
      <c r="Y50" s="86">
        <v>0.11840440000000001</v>
      </c>
      <c r="Z50" s="86">
        <v>4.7699499999999999E-2</v>
      </c>
      <c r="AA50" s="86">
        <v>1.7517899999999999E-2</v>
      </c>
      <c r="AB50" s="86">
        <v>0.1937526</v>
      </c>
      <c r="AC50" s="86">
        <v>3.7991000000000001E-3</v>
      </c>
      <c r="AD50" s="86">
        <v>6.2895699999999999E-2</v>
      </c>
      <c r="AE50" s="86">
        <v>6.1206999999999998E-3</v>
      </c>
      <c r="AF50" s="86">
        <v>1.6884999999999999E-3</v>
      </c>
      <c r="AG50" s="86">
        <v>0.2560152</v>
      </c>
      <c r="AH50" s="86">
        <v>3.9914600000000001E-2</v>
      </c>
      <c r="AI50" s="86">
        <v>0.10769339999999999</v>
      </c>
      <c r="AJ50" s="86">
        <v>5.4834500000000001E-2</v>
      </c>
      <c r="AK50" s="86">
        <v>0.29374270000000002</v>
      </c>
      <c r="AL50" s="86">
        <v>3.7634000000000001E-2</v>
      </c>
      <c r="AM50" s="86">
        <v>1.2590199999999999E-2</v>
      </c>
      <c r="AN50" s="86">
        <v>0.10441259999999999</v>
      </c>
      <c r="AO50" s="86">
        <v>6.6472600000000007E-2</v>
      </c>
      <c r="AP50" s="86">
        <v>3.2281900000000002E-2</v>
      </c>
      <c r="AQ50" s="86">
        <v>2.6504400000000001E-2</v>
      </c>
      <c r="AR50" s="86">
        <v>7.43423E-2</v>
      </c>
      <c r="AS50" s="86">
        <v>0.1894913</v>
      </c>
    </row>
    <row r="51" spans="1:45" x14ac:dyDescent="0.25">
      <c r="A51" s="85" t="s">
        <v>93</v>
      </c>
      <c r="B51" s="86">
        <v>0.5719552</v>
      </c>
      <c r="C51" s="86">
        <v>0.1078973</v>
      </c>
      <c r="D51" s="86">
        <v>0.22805900000000001</v>
      </c>
      <c r="E51" s="86">
        <v>0.50964129999999996</v>
      </c>
      <c r="F51" s="86">
        <v>0.1544024</v>
      </c>
      <c r="G51" s="86">
        <v>0.28002270000000001</v>
      </c>
      <c r="H51" s="86">
        <v>0.45151000000000002</v>
      </c>
      <c r="I51" s="86">
        <v>7.8831700000000005E-2</v>
      </c>
      <c r="J51" s="86">
        <v>0.1488728</v>
      </c>
      <c r="K51" s="86">
        <v>4.0762800000000002E-2</v>
      </c>
      <c r="L51" s="86">
        <v>8.7409600000000004E-2</v>
      </c>
      <c r="M51" s="86">
        <v>0.4593081</v>
      </c>
      <c r="N51" s="86">
        <v>0.23933080000000001</v>
      </c>
      <c r="O51" s="86">
        <v>0.1879342</v>
      </c>
      <c r="P51" s="86">
        <v>0.153977</v>
      </c>
      <c r="Q51" s="86">
        <v>0.33857930000000003</v>
      </c>
      <c r="R51" s="86">
        <v>5.3806899999999998E-2</v>
      </c>
      <c r="S51" s="86">
        <v>0.25889689999999999</v>
      </c>
      <c r="T51" s="86">
        <v>0.138239</v>
      </c>
      <c r="U51" s="86">
        <v>5.6500799999999997E-2</v>
      </c>
      <c r="V51" s="86">
        <v>0.54983689999999996</v>
      </c>
      <c r="W51" s="86">
        <v>0.2041684</v>
      </c>
      <c r="X51" s="86">
        <v>0.24599460000000001</v>
      </c>
      <c r="Y51" s="86">
        <v>8.3345100000000005E-2</v>
      </c>
      <c r="Z51" s="86">
        <v>8.1008399999999994E-2</v>
      </c>
      <c r="AA51" s="86">
        <v>3.29273E-2</v>
      </c>
      <c r="AB51" s="86">
        <v>6.2880599999999995E-2</v>
      </c>
      <c r="AC51" s="86">
        <v>6.4438000000000004E-3</v>
      </c>
      <c r="AD51" s="86">
        <v>0.20337060000000001</v>
      </c>
      <c r="AE51" s="86">
        <v>2.57754E-2</v>
      </c>
      <c r="AF51" s="86">
        <v>8.2848999999999996E-3</v>
      </c>
      <c r="AG51" s="86">
        <v>0.48951990000000001</v>
      </c>
      <c r="AH51" s="86">
        <v>2.8771499999999998E-2</v>
      </c>
      <c r="AI51" s="86">
        <v>0.11321680000000001</v>
      </c>
      <c r="AJ51" s="86">
        <v>4.88923E-2</v>
      </c>
      <c r="AK51" s="86">
        <v>0.2264996</v>
      </c>
      <c r="AL51" s="86">
        <v>5.3391099999999997E-2</v>
      </c>
      <c r="AM51" s="86">
        <v>1.67472E-2</v>
      </c>
      <c r="AN51" s="86">
        <v>0.1025445</v>
      </c>
      <c r="AO51" s="86">
        <v>0.1596156</v>
      </c>
      <c r="AP51" s="86">
        <v>1.1160700000000001E-2</v>
      </c>
      <c r="AQ51" s="86">
        <v>2.77501E-2</v>
      </c>
      <c r="AR51" s="86">
        <v>4.6711299999999997E-2</v>
      </c>
      <c r="AS51" s="86">
        <v>0.1934708</v>
      </c>
    </row>
    <row r="52" spans="1:45" x14ac:dyDescent="0.25">
      <c r="A52" s="85" t="s">
        <v>94</v>
      </c>
      <c r="B52" s="86">
        <v>0.48308600000000002</v>
      </c>
      <c r="C52" s="86">
        <v>0.3287834</v>
      </c>
      <c r="D52" s="86">
        <v>0.22433230000000001</v>
      </c>
      <c r="E52" s="86">
        <v>0.337092</v>
      </c>
      <c r="F52" s="86">
        <v>0.1097923</v>
      </c>
      <c r="G52" s="86">
        <v>0.53768550000000004</v>
      </c>
      <c r="H52" s="86">
        <v>0.31038579999999999</v>
      </c>
      <c r="I52" s="86">
        <v>1.9584600000000001E-2</v>
      </c>
      <c r="J52" s="86">
        <v>3.1454000000000003E-2</v>
      </c>
      <c r="K52" s="86">
        <v>0.1008902</v>
      </c>
      <c r="L52" s="86">
        <v>2.31454E-2</v>
      </c>
      <c r="M52" s="86">
        <v>0.81780419999999998</v>
      </c>
      <c r="N52" s="86">
        <v>6.8249299999999999E-2</v>
      </c>
      <c r="O52" s="86">
        <v>8.7833800000000004E-2</v>
      </c>
      <c r="P52" s="86">
        <v>0.27240360000000002</v>
      </c>
      <c r="Q52" s="86">
        <v>0.50148369999999998</v>
      </c>
      <c r="R52" s="86">
        <v>4.8071200000000001E-2</v>
      </c>
      <c r="S52" s="86">
        <v>0.11038580000000001</v>
      </c>
      <c r="T52" s="86">
        <v>5.1038600000000003E-2</v>
      </c>
      <c r="U52" s="86">
        <v>1.6617199999999999E-2</v>
      </c>
      <c r="V52" s="86">
        <v>0.37388719999999998</v>
      </c>
      <c r="W52" s="86">
        <v>0.2884273</v>
      </c>
      <c r="X52" s="86">
        <v>0.33768550000000003</v>
      </c>
      <c r="Y52" s="86">
        <v>0.16971130000000001</v>
      </c>
      <c r="Z52" s="86">
        <v>0.26576309999999997</v>
      </c>
      <c r="AA52" s="86">
        <v>1.88568E-2</v>
      </c>
      <c r="AB52" s="86">
        <v>8.6623500000000006E-2</v>
      </c>
      <c r="AC52" s="86">
        <v>3.5357000000000001E-3</v>
      </c>
      <c r="AD52" s="86">
        <v>0.1249263</v>
      </c>
      <c r="AE52" s="86">
        <v>1.9446100000000001E-2</v>
      </c>
      <c r="AF52" s="86">
        <v>4.1248999999999999E-3</v>
      </c>
      <c r="AG52" s="86">
        <v>0.36358279999999998</v>
      </c>
      <c r="AH52" s="86">
        <v>2.9972100000000002E-2</v>
      </c>
      <c r="AI52" s="86">
        <v>7.9499500000000001E-2</v>
      </c>
      <c r="AJ52" s="86">
        <v>8.4590499999999999E-2</v>
      </c>
      <c r="AK52" s="86">
        <v>0.23453650000000001</v>
      </c>
      <c r="AL52" s="86">
        <v>4.0538400000000002E-2</v>
      </c>
      <c r="AM52" s="86">
        <v>1.27659E-2</v>
      </c>
      <c r="AN52" s="86">
        <v>0.14440939999999999</v>
      </c>
      <c r="AO52" s="86">
        <v>3.6927599999999998E-2</v>
      </c>
      <c r="AP52" s="86">
        <v>6.8948599999999999E-2</v>
      </c>
      <c r="AQ52" s="86">
        <v>2.7488599999999998E-2</v>
      </c>
      <c r="AR52" s="86">
        <v>8.4556300000000001E-2</v>
      </c>
      <c r="AS52" s="86">
        <v>0.18573870000000001</v>
      </c>
    </row>
    <row r="53" spans="1:45" x14ac:dyDescent="0.25">
      <c r="A53" s="85" t="s">
        <v>95</v>
      </c>
      <c r="B53" s="86">
        <v>0.52236419999999995</v>
      </c>
      <c r="C53" s="86">
        <v>0.34806530000000002</v>
      </c>
      <c r="D53" s="86">
        <v>0.1057863</v>
      </c>
      <c r="E53" s="86">
        <v>0.32587860000000002</v>
      </c>
      <c r="F53" s="86">
        <v>0.22026979999999999</v>
      </c>
      <c r="G53" s="86">
        <v>1.9524E-3</v>
      </c>
      <c r="H53" s="86">
        <v>0.99627259999999995</v>
      </c>
      <c r="I53" s="86">
        <v>0</v>
      </c>
      <c r="J53" s="86">
        <v>1.42E-3</v>
      </c>
      <c r="K53" s="86">
        <v>3.5500000000000001E-4</v>
      </c>
      <c r="L53" s="86">
        <v>0.127973</v>
      </c>
      <c r="M53" s="86">
        <v>0.55555560000000004</v>
      </c>
      <c r="N53" s="86">
        <v>7.6854800000000001E-2</v>
      </c>
      <c r="O53" s="86">
        <v>0.23766419999999999</v>
      </c>
      <c r="P53" s="86">
        <v>2.1299000000000001E-3</v>
      </c>
      <c r="Q53" s="86">
        <v>1.20696E-2</v>
      </c>
      <c r="R53" s="86">
        <v>0.59833159999999996</v>
      </c>
      <c r="S53" s="86">
        <v>0.34185300000000002</v>
      </c>
      <c r="T53" s="86">
        <v>3.9048600000000003E-2</v>
      </c>
      <c r="U53" s="86">
        <v>6.5672999999999999E-3</v>
      </c>
      <c r="V53" s="86">
        <v>0.28363509999999997</v>
      </c>
      <c r="W53" s="86">
        <v>0.28452250000000001</v>
      </c>
      <c r="X53" s="86">
        <v>0.43184240000000002</v>
      </c>
      <c r="Y53" s="86">
        <v>0.16542419999999999</v>
      </c>
      <c r="Z53" s="86">
        <v>5.2360700000000003E-2</v>
      </c>
      <c r="AA53" s="86">
        <v>2.1299000000000001E-3</v>
      </c>
      <c r="AB53" s="86">
        <v>1.01171E-2</v>
      </c>
      <c r="AC53" s="86">
        <v>3.9758599999999998E-2</v>
      </c>
      <c r="AD53" s="86">
        <v>7.2949899999999998E-2</v>
      </c>
      <c r="AE53" s="86">
        <v>2.50266E-2</v>
      </c>
      <c r="AF53" s="86">
        <v>2.3073999999999998E-3</v>
      </c>
      <c r="AG53" s="86">
        <v>0.61661339999999998</v>
      </c>
      <c r="AH53" s="86">
        <v>5.7241500000000001E-2</v>
      </c>
      <c r="AI53" s="86">
        <v>0.14621509999999999</v>
      </c>
      <c r="AJ53" s="86">
        <v>3.8815700000000002E-2</v>
      </c>
      <c r="AK53" s="86">
        <v>0.19101770000000001</v>
      </c>
      <c r="AL53" s="86">
        <v>5.2108099999999997E-2</v>
      </c>
      <c r="AM53" s="86">
        <v>1.48976E-2</v>
      </c>
      <c r="AN53" s="86">
        <v>0.1018353</v>
      </c>
      <c r="AO53" s="86">
        <v>8.7598599999999999E-2</v>
      </c>
      <c r="AP53" s="86">
        <v>8.9844E-3</v>
      </c>
      <c r="AQ53" s="86">
        <v>1.7391500000000001E-2</v>
      </c>
      <c r="AR53" s="86">
        <v>0.13184409999999999</v>
      </c>
      <c r="AS53" s="86">
        <v>0.2092919</v>
      </c>
    </row>
  </sheetData>
  <sheetProtection sheet="1" objects="1" scenarios="1" selectLockedCells="1"/>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DC5C5-1874-4C2F-8E23-5B756F857F07}">
  <dimension ref="A1:AT53"/>
  <sheetViews>
    <sheetView zoomScaleNormal="100" workbookViewId="0"/>
  </sheetViews>
  <sheetFormatPr defaultColWidth="8.85546875" defaultRowHeight="15" x14ac:dyDescent="0.25"/>
  <cols>
    <col min="1" max="1" width="8.85546875" style="85"/>
    <col min="2" max="46" width="8.85546875" style="86"/>
    <col min="47" max="16384" width="8.85546875" style="85"/>
  </cols>
  <sheetData>
    <row r="1" spans="1:45" x14ac:dyDescent="0.25">
      <c r="A1" s="85" t="s">
        <v>0</v>
      </c>
      <c r="B1" s="86" t="s">
        <v>318</v>
      </c>
      <c r="C1" s="86" t="s">
        <v>1</v>
      </c>
      <c r="D1" s="86" t="s">
        <v>2</v>
      </c>
      <c r="E1" s="86" t="s">
        <v>3</v>
      </c>
      <c r="F1" s="86" t="s">
        <v>4</v>
      </c>
      <c r="G1" s="86" t="s">
        <v>8</v>
      </c>
      <c r="H1" s="86" t="s">
        <v>5</v>
      </c>
      <c r="I1" s="86" t="s">
        <v>6</v>
      </c>
      <c r="J1" s="86" t="s">
        <v>7</v>
      </c>
      <c r="K1" s="86" t="s">
        <v>9</v>
      </c>
      <c r="L1" s="86" t="s">
        <v>10</v>
      </c>
      <c r="M1" s="86" t="s">
        <v>11</v>
      </c>
      <c r="N1" s="86" t="s">
        <v>12</v>
      </c>
      <c r="O1" s="86" t="s">
        <v>13</v>
      </c>
      <c r="P1" s="86" t="s">
        <v>14</v>
      </c>
      <c r="Q1" s="86" t="s">
        <v>15</v>
      </c>
      <c r="R1" s="86" t="s">
        <v>16</v>
      </c>
      <c r="S1" s="86" t="s">
        <v>17</v>
      </c>
      <c r="T1" s="86" t="s">
        <v>18</v>
      </c>
      <c r="U1" s="86" t="s">
        <v>19</v>
      </c>
      <c r="V1" s="86" t="s">
        <v>20</v>
      </c>
      <c r="W1" s="86" t="s">
        <v>21</v>
      </c>
      <c r="X1" s="86" t="s">
        <v>22</v>
      </c>
      <c r="Y1" s="86" t="s">
        <v>23</v>
      </c>
      <c r="Z1" s="86" t="s">
        <v>24</v>
      </c>
      <c r="AA1" s="86" t="s">
        <v>25</v>
      </c>
      <c r="AB1" s="86" t="s">
        <v>26</v>
      </c>
      <c r="AC1" s="86" t="s">
        <v>27</v>
      </c>
      <c r="AD1" s="86" t="s">
        <v>28</v>
      </c>
      <c r="AE1" s="86" t="s">
        <v>29</v>
      </c>
      <c r="AF1" s="86" t="s">
        <v>30</v>
      </c>
      <c r="AG1" s="86" t="s">
        <v>31</v>
      </c>
      <c r="AH1" s="86" t="s">
        <v>32</v>
      </c>
      <c r="AI1" s="86" t="s">
        <v>33</v>
      </c>
      <c r="AJ1" s="86" t="s">
        <v>34</v>
      </c>
      <c r="AK1" s="86" t="s">
        <v>35</v>
      </c>
      <c r="AL1" s="86" t="s">
        <v>36</v>
      </c>
      <c r="AM1" s="86" t="s">
        <v>37</v>
      </c>
      <c r="AN1" s="86" t="s">
        <v>38</v>
      </c>
      <c r="AO1" s="86" t="s">
        <v>39</v>
      </c>
      <c r="AP1" s="86" t="s">
        <v>40</v>
      </c>
      <c r="AQ1" s="86" t="s">
        <v>41</v>
      </c>
      <c r="AR1" s="86" t="s">
        <v>42</v>
      </c>
      <c r="AS1" s="86" t="s">
        <v>43</v>
      </c>
    </row>
    <row r="2" spans="1:45" x14ac:dyDescent="0.25">
      <c r="A2" s="85" t="s">
        <v>44</v>
      </c>
      <c r="B2" s="86">
        <v>0.53523030000000005</v>
      </c>
      <c r="C2" s="86">
        <v>0.1137716</v>
      </c>
      <c r="D2" s="86">
        <v>0.2331414</v>
      </c>
      <c r="E2" s="86">
        <v>0.47002640000000001</v>
      </c>
      <c r="F2" s="86">
        <v>0.18306059999999999</v>
      </c>
      <c r="G2" s="86">
        <v>0.4147885</v>
      </c>
      <c r="H2" s="86">
        <v>0.15393660000000001</v>
      </c>
      <c r="I2" s="86">
        <v>2.7295099999999999E-2</v>
      </c>
      <c r="J2" s="86">
        <v>0.37426920000000002</v>
      </c>
      <c r="K2" s="86">
        <v>2.9710500000000001E-2</v>
      </c>
      <c r="L2" s="86">
        <v>2.8971E-2</v>
      </c>
      <c r="M2" s="86">
        <v>0.57734110000000005</v>
      </c>
      <c r="N2" s="86">
        <v>0.26683440000000003</v>
      </c>
      <c r="O2" s="86">
        <v>0.1176777</v>
      </c>
      <c r="P2" s="86">
        <v>0.33980850000000001</v>
      </c>
      <c r="Q2" s="86">
        <v>0.4785295</v>
      </c>
      <c r="R2" s="86">
        <v>2.9013500000000001E-2</v>
      </c>
      <c r="S2" s="86">
        <v>7.87799E-2</v>
      </c>
      <c r="T2" s="86">
        <v>4.4384100000000003E-2</v>
      </c>
      <c r="U2" s="86">
        <v>2.94845E-2</v>
      </c>
      <c r="V2" s="86">
        <v>0.47182580000000002</v>
      </c>
      <c r="W2" s="86">
        <v>0.40959139999999999</v>
      </c>
      <c r="X2" s="86">
        <v>0.1185828</v>
      </c>
      <c r="Y2" s="86">
        <v>9.4793600000000006E-2</v>
      </c>
      <c r="Z2" s="86">
        <v>8.14777E-2</v>
      </c>
      <c r="AA2" s="86">
        <v>1.8272199999999999E-2</v>
      </c>
      <c r="AB2" s="86">
        <v>5.9048799999999999E-2</v>
      </c>
      <c r="AC2" s="86">
        <v>9.4421000000000001E-3</v>
      </c>
      <c r="AD2" s="86">
        <v>0.14920259999999999</v>
      </c>
      <c r="AE2" s="86">
        <v>1.7535100000000001E-2</v>
      </c>
      <c r="AF2" s="86">
        <v>1.9013700000000001E-2</v>
      </c>
      <c r="AG2" s="86">
        <v>0.33525319999999997</v>
      </c>
      <c r="AH2" s="86">
        <v>2.775E-2</v>
      </c>
      <c r="AI2" s="86">
        <v>0.1286976</v>
      </c>
      <c r="AJ2" s="86">
        <v>4.9794400000000003E-2</v>
      </c>
      <c r="AK2" s="86">
        <v>0.2228347</v>
      </c>
      <c r="AL2" s="86">
        <v>4.9374700000000001E-2</v>
      </c>
      <c r="AM2" s="86">
        <v>1.1398500000000001E-2</v>
      </c>
      <c r="AN2" s="86">
        <v>0.1020808</v>
      </c>
      <c r="AO2" s="86">
        <v>0.1353993</v>
      </c>
      <c r="AP2" s="86">
        <v>8.3563999999999999E-3</v>
      </c>
      <c r="AQ2" s="86">
        <v>2.3984800000000001E-2</v>
      </c>
      <c r="AR2" s="86">
        <v>6.1437699999999998E-2</v>
      </c>
      <c r="AS2" s="86">
        <v>0.20664089999999999</v>
      </c>
    </row>
    <row r="3" spans="1:45" x14ac:dyDescent="0.25">
      <c r="A3" s="85" t="s">
        <v>45</v>
      </c>
      <c r="B3" s="86">
        <v>0.59678070000000005</v>
      </c>
      <c r="C3" s="86">
        <v>7.8553200000000004E-2</v>
      </c>
      <c r="D3" s="86">
        <v>0.1669445</v>
      </c>
      <c r="E3" s="86">
        <v>0.47738849999999999</v>
      </c>
      <c r="F3" s="86">
        <v>0.27711380000000002</v>
      </c>
      <c r="G3" s="86">
        <v>0.30422070000000001</v>
      </c>
      <c r="H3" s="86">
        <v>0.22838149999999999</v>
      </c>
      <c r="I3" s="86">
        <v>0.13646559999999999</v>
      </c>
      <c r="J3" s="86">
        <v>9.2146400000000003E-2</v>
      </c>
      <c r="K3" s="86">
        <v>0.2387859</v>
      </c>
      <c r="L3" s="86">
        <v>0</v>
      </c>
      <c r="M3" s="86">
        <v>0.52762279999999995</v>
      </c>
      <c r="N3" s="86">
        <v>0.16559660000000001</v>
      </c>
      <c r="O3" s="86">
        <v>0.27594760000000002</v>
      </c>
      <c r="P3" s="86">
        <v>0.17796400000000001</v>
      </c>
      <c r="Q3" s="86">
        <v>0.31235980000000002</v>
      </c>
      <c r="R3" s="86">
        <v>2.0243899999999999E-2</v>
      </c>
      <c r="S3" s="86">
        <v>0.2664743</v>
      </c>
      <c r="T3" s="86">
        <v>0.12986220000000001</v>
      </c>
      <c r="U3" s="86">
        <v>9.3095800000000006E-2</v>
      </c>
      <c r="V3" s="86">
        <v>0.33977499999999999</v>
      </c>
      <c r="W3" s="86">
        <v>0.52656650000000005</v>
      </c>
      <c r="X3" s="86">
        <v>0.13365850000000001</v>
      </c>
      <c r="Y3" s="86">
        <v>6.7225999999999994E-2</v>
      </c>
      <c r="Z3" s="86">
        <v>8.7043899999999993E-2</v>
      </c>
      <c r="AA3" s="86">
        <v>2.7858500000000001E-2</v>
      </c>
      <c r="AB3" s="86">
        <v>5.3043199999999999E-2</v>
      </c>
      <c r="AC3" s="86">
        <v>2.6508999999999999E-3</v>
      </c>
      <c r="AD3" s="86">
        <v>6.2315299999999997E-2</v>
      </c>
      <c r="AE3" s="86">
        <v>6.1720999999999998E-3</v>
      </c>
      <c r="AF3" s="86">
        <v>7.4739999999999995E-4</v>
      </c>
      <c r="AG3" s="86">
        <v>0.35827239999999999</v>
      </c>
      <c r="AH3" s="86">
        <v>4.4168699999999998E-2</v>
      </c>
      <c r="AI3" s="86">
        <v>9.0195800000000007E-2</v>
      </c>
      <c r="AJ3" s="86">
        <v>5.49925E-2</v>
      </c>
      <c r="AK3" s="86">
        <v>0.24045079999999999</v>
      </c>
      <c r="AL3" s="86">
        <v>3.3667700000000002E-2</v>
      </c>
      <c r="AM3" s="86">
        <v>1.3748700000000001E-2</v>
      </c>
      <c r="AN3" s="86">
        <v>0.1139391</v>
      </c>
      <c r="AO3" s="86">
        <v>3.7977799999999999E-2</v>
      </c>
      <c r="AP3" s="86">
        <v>4.1406900000000003E-2</v>
      </c>
      <c r="AQ3" s="86">
        <v>3.2890299999999997E-2</v>
      </c>
      <c r="AR3" s="86">
        <v>0.12926319999999999</v>
      </c>
      <c r="AS3" s="86">
        <v>0.2114673</v>
      </c>
    </row>
    <row r="4" spans="1:45" x14ac:dyDescent="0.25">
      <c r="A4" s="85" t="s">
        <v>46</v>
      </c>
      <c r="B4" s="86">
        <v>0.68693630000000006</v>
      </c>
      <c r="C4" s="86">
        <v>7.0477700000000004E-2</v>
      </c>
      <c r="D4" s="86">
        <v>0.17016529999999999</v>
      </c>
      <c r="E4" s="86">
        <v>0.48664980000000002</v>
      </c>
      <c r="F4" s="86">
        <v>0.27270719999999998</v>
      </c>
      <c r="G4" s="86">
        <v>0.14756900000000001</v>
      </c>
      <c r="H4" s="86">
        <v>0.64721510000000004</v>
      </c>
      <c r="I4" s="86">
        <v>7.3681200000000002E-2</v>
      </c>
      <c r="J4" s="86">
        <v>7.4930700000000003E-2</v>
      </c>
      <c r="K4" s="86">
        <v>5.6603899999999999E-2</v>
      </c>
      <c r="L4" s="86">
        <v>7.2999999999999999E-5</v>
      </c>
      <c r="M4" s="86">
        <v>0.58483289999999999</v>
      </c>
      <c r="N4" s="86">
        <v>0.14555989999999999</v>
      </c>
      <c r="O4" s="86">
        <v>0.25651620000000003</v>
      </c>
      <c r="P4" s="86">
        <v>0.17259820000000001</v>
      </c>
      <c r="Q4" s="86">
        <v>0.2548665</v>
      </c>
      <c r="R4" s="86">
        <v>2.1759000000000001E-2</v>
      </c>
      <c r="S4" s="86">
        <v>0.25967489999999999</v>
      </c>
      <c r="T4" s="86">
        <v>0.200512</v>
      </c>
      <c r="U4" s="86">
        <v>9.05894E-2</v>
      </c>
      <c r="V4" s="86">
        <v>0.4969346</v>
      </c>
      <c r="W4" s="86">
        <v>0.37319370000000002</v>
      </c>
      <c r="X4" s="86">
        <v>0.1298716</v>
      </c>
      <c r="Y4" s="86">
        <v>0.21925149999999999</v>
      </c>
      <c r="Z4" s="86">
        <v>6.8240899999999993E-2</v>
      </c>
      <c r="AA4" s="86">
        <v>9.9083999999999995E-3</v>
      </c>
      <c r="AB4" s="86">
        <v>3.4083500000000003E-2</v>
      </c>
      <c r="AC4" s="86">
        <v>1.2163999999999999E-2</v>
      </c>
      <c r="AD4" s="86">
        <v>0.17890700000000001</v>
      </c>
      <c r="AE4" s="86">
        <v>0.1105066</v>
      </c>
      <c r="AF4" s="86">
        <v>1.44697E-2</v>
      </c>
      <c r="AG4" s="86">
        <v>0.48752830000000003</v>
      </c>
      <c r="AH4" s="86">
        <v>3.6397100000000002E-2</v>
      </c>
      <c r="AI4" s="86">
        <v>0.14791190000000001</v>
      </c>
      <c r="AJ4" s="86">
        <v>6.9810999999999998E-2</v>
      </c>
      <c r="AK4" s="86">
        <v>0.2231455</v>
      </c>
      <c r="AL4" s="86">
        <v>7.2477100000000003E-2</v>
      </c>
      <c r="AM4" s="86">
        <v>1.6300700000000001E-2</v>
      </c>
      <c r="AN4" s="86">
        <v>0.1202198</v>
      </c>
      <c r="AO4" s="86">
        <v>6.1027699999999997E-2</v>
      </c>
      <c r="AP4" s="86">
        <v>1.1566999999999999E-2</v>
      </c>
      <c r="AQ4" s="86">
        <v>2.7947900000000001E-2</v>
      </c>
      <c r="AR4" s="86">
        <v>4.9068000000000001E-2</v>
      </c>
      <c r="AS4" s="86">
        <v>0.20052329999999999</v>
      </c>
    </row>
    <row r="5" spans="1:45" x14ac:dyDescent="0.25">
      <c r="A5" s="85" t="s">
        <v>47</v>
      </c>
      <c r="B5" s="86">
        <v>0.54564199999999996</v>
      </c>
      <c r="C5" s="86">
        <v>0.1958356</v>
      </c>
      <c r="D5" s="86">
        <v>0.1793506</v>
      </c>
      <c r="E5" s="86">
        <v>0.4398183</v>
      </c>
      <c r="F5" s="86">
        <v>0.18499550000000001</v>
      </c>
      <c r="G5" s="86">
        <v>0.46670020000000001</v>
      </c>
      <c r="H5" s="86">
        <v>0.29944739999999997</v>
      </c>
      <c r="I5" s="86">
        <v>4.1756300000000003E-2</v>
      </c>
      <c r="J5" s="86">
        <v>0.16389329999999999</v>
      </c>
      <c r="K5" s="86">
        <v>2.8202700000000001E-2</v>
      </c>
      <c r="L5" s="86">
        <v>1.9991399999999999E-2</v>
      </c>
      <c r="M5" s="86">
        <v>0.60125050000000002</v>
      </c>
      <c r="N5" s="86">
        <v>0.23175380000000001</v>
      </c>
      <c r="O5" s="86">
        <v>0.1369483</v>
      </c>
      <c r="P5" s="86">
        <v>0.26184829999999998</v>
      </c>
      <c r="Q5" s="86">
        <v>0.43193989999999999</v>
      </c>
      <c r="R5" s="86">
        <v>3.6062700000000003E-2</v>
      </c>
      <c r="S5" s="86">
        <v>0.1814684</v>
      </c>
      <c r="T5" s="86">
        <v>6.6899799999999995E-2</v>
      </c>
      <c r="U5" s="86">
        <v>2.1780899999999999E-2</v>
      </c>
      <c r="V5" s="86">
        <v>0.42903799999999997</v>
      </c>
      <c r="W5" s="86">
        <v>0.41549720000000001</v>
      </c>
      <c r="X5" s="86">
        <v>0.15546479999999999</v>
      </c>
      <c r="Y5" s="86">
        <v>5.8988499999999999E-2</v>
      </c>
      <c r="Z5" s="86">
        <v>5.3746599999999999E-2</v>
      </c>
      <c r="AA5" s="86">
        <v>2.0307499999999999E-2</v>
      </c>
      <c r="AB5" s="86">
        <v>0.14168439999999999</v>
      </c>
      <c r="AC5" s="86">
        <v>3.9762E-3</v>
      </c>
      <c r="AD5" s="86">
        <v>7.7219899999999994E-2</v>
      </c>
      <c r="AE5" s="86">
        <v>1.7112100000000002E-2</v>
      </c>
      <c r="AF5" s="86">
        <v>5.1215000000000002E-3</v>
      </c>
      <c r="AG5" s="86">
        <v>0.39717330000000001</v>
      </c>
      <c r="AH5" s="86">
        <v>3.3040899999999998E-2</v>
      </c>
      <c r="AI5" s="86">
        <v>0.12564629999999999</v>
      </c>
      <c r="AJ5" s="86">
        <v>5.5174599999999997E-2</v>
      </c>
      <c r="AK5" s="86">
        <v>0.24306559999999999</v>
      </c>
      <c r="AL5" s="86">
        <v>4.3518800000000003E-2</v>
      </c>
      <c r="AM5" s="86">
        <v>1.10244E-2</v>
      </c>
      <c r="AN5" s="86">
        <v>0.10253370000000001</v>
      </c>
      <c r="AO5" s="86">
        <v>0.12619920000000001</v>
      </c>
      <c r="AP5" s="86">
        <v>1.20336E-2</v>
      </c>
      <c r="AQ5" s="86">
        <v>2.21931E-2</v>
      </c>
      <c r="AR5" s="86">
        <v>4.4091699999999998E-2</v>
      </c>
      <c r="AS5" s="86">
        <v>0.21451880000000001</v>
      </c>
    </row>
    <row r="6" spans="1:45" x14ac:dyDescent="0.25">
      <c r="A6" s="85" t="s">
        <v>48</v>
      </c>
      <c r="B6" s="86">
        <v>0.56216690000000002</v>
      </c>
      <c r="C6" s="86">
        <v>4.4010899999999999E-2</v>
      </c>
      <c r="D6" s="86">
        <v>0.15471879999999999</v>
      </c>
      <c r="E6" s="86">
        <v>0.51986750000000004</v>
      </c>
      <c r="F6" s="86">
        <v>0.28140280000000001</v>
      </c>
      <c r="G6" s="86">
        <v>0.1307074</v>
      </c>
      <c r="H6" s="86">
        <v>0.65545310000000001</v>
      </c>
      <c r="I6" s="86">
        <v>0.12836510000000001</v>
      </c>
      <c r="J6" s="86">
        <v>5.55381E-2</v>
      </c>
      <c r="K6" s="86">
        <v>2.9936299999999999E-2</v>
      </c>
      <c r="L6" s="86">
        <v>3.3394800000000002E-2</v>
      </c>
      <c r="M6" s="86">
        <v>0.473495</v>
      </c>
      <c r="N6" s="86">
        <v>0.23048299999999999</v>
      </c>
      <c r="O6" s="86">
        <v>0.23076169999999999</v>
      </c>
      <c r="P6" s="86">
        <v>6.5526000000000001E-2</v>
      </c>
      <c r="Q6" s="86">
        <v>0.1889971</v>
      </c>
      <c r="R6" s="86">
        <v>8.8760099999999995E-2</v>
      </c>
      <c r="S6" s="86">
        <v>0.100757</v>
      </c>
      <c r="T6" s="86">
        <v>0.32186629999999999</v>
      </c>
      <c r="U6" s="86">
        <v>0.23409350000000001</v>
      </c>
      <c r="V6" s="86">
        <v>0.38533879999999998</v>
      </c>
      <c r="W6" s="86">
        <v>0.36690149999999999</v>
      </c>
      <c r="X6" s="86">
        <v>0.2477598</v>
      </c>
      <c r="Y6" s="86">
        <v>4.29644E-2</v>
      </c>
      <c r="Z6" s="86">
        <v>1.8112099999999999E-2</v>
      </c>
      <c r="AA6" s="86">
        <v>1.4347E-2</v>
      </c>
      <c r="AB6" s="86">
        <v>0.1199074</v>
      </c>
      <c r="AC6" s="86">
        <v>1.9697999999999998E-3</v>
      </c>
      <c r="AD6" s="86">
        <v>4.46743E-2</v>
      </c>
      <c r="AE6" s="86">
        <v>1.7979499999999999E-2</v>
      </c>
      <c r="AF6" s="86">
        <v>1.7850399999999999E-2</v>
      </c>
      <c r="AG6" s="86">
        <v>0.28927779999999997</v>
      </c>
      <c r="AH6" s="86">
        <v>5.01688E-2</v>
      </c>
      <c r="AI6" s="86">
        <v>0.15489059999999999</v>
      </c>
      <c r="AJ6" s="86">
        <v>5.1032300000000003E-2</v>
      </c>
      <c r="AK6" s="86">
        <v>0.2466304</v>
      </c>
      <c r="AL6" s="86">
        <v>4.5054299999999999E-2</v>
      </c>
      <c r="AM6" s="86">
        <v>3.1048900000000001E-2</v>
      </c>
      <c r="AN6" s="86">
        <v>0.1160462</v>
      </c>
      <c r="AO6" s="86">
        <v>7.1240300000000006E-2</v>
      </c>
      <c r="AP6" s="86">
        <v>2.3612399999999999E-2</v>
      </c>
      <c r="AQ6" s="86">
        <v>3.1723700000000001E-2</v>
      </c>
      <c r="AR6" s="86">
        <v>4.89968E-2</v>
      </c>
      <c r="AS6" s="86">
        <v>0.1797241</v>
      </c>
    </row>
    <row r="7" spans="1:45" x14ac:dyDescent="0.25">
      <c r="A7" s="85" t="s">
        <v>49</v>
      </c>
      <c r="B7" s="86">
        <v>0.68597209999999997</v>
      </c>
      <c r="C7" s="86">
        <v>6.0435000000000003E-2</v>
      </c>
      <c r="D7" s="86">
        <v>0.14144010000000001</v>
      </c>
      <c r="E7" s="86">
        <v>0.56147639999999999</v>
      </c>
      <c r="F7" s="86">
        <v>0.23664850000000001</v>
      </c>
      <c r="G7" s="86">
        <v>0.1926226</v>
      </c>
      <c r="H7" s="86">
        <v>0.59861589999999998</v>
      </c>
      <c r="I7" s="86">
        <v>0.1108499</v>
      </c>
      <c r="J7" s="86">
        <v>7.6883999999999994E-2</v>
      </c>
      <c r="K7" s="86">
        <v>2.10277E-2</v>
      </c>
      <c r="L7" s="86">
        <v>1.188E-2</v>
      </c>
      <c r="M7" s="86">
        <v>0.48249609999999998</v>
      </c>
      <c r="N7" s="86">
        <v>0.18235090000000001</v>
      </c>
      <c r="O7" s="86">
        <v>0.29212080000000001</v>
      </c>
      <c r="P7" s="86">
        <v>9.1335299999999994E-2</v>
      </c>
      <c r="Q7" s="86">
        <v>0.18623239999999999</v>
      </c>
      <c r="R7" s="86">
        <v>3.8551500000000002E-2</v>
      </c>
      <c r="S7" s="86">
        <v>0.1242333</v>
      </c>
      <c r="T7" s="86">
        <v>0.31347439999999999</v>
      </c>
      <c r="U7" s="86">
        <v>0.24617310000000001</v>
      </c>
      <c r="V7" s="86">
        <v>0.46846349999999998</v>
      </c>
      <c r="W7" s="86">
        <v>0.30911359999999999</v>
      </c>
      <c r="X7" s="86">
        <v>0.2224228</v>
      </c>
      <c r="Y7" s="86">
        <v>3.5363600000000002E-2</v>
      </c>
      <c r="Z7" s="86">
        <v>2.5784700000000001E-2</v>
      </c>
      <c r="AA7" s="86">
        <v>1.0903899999999999E-2</v>
      </c>
      <c r="AB7" s="86">
        <v>4.10091E-2</v>
      </c>
      <c r="AC7" s="86">
        <v>6.9648000000000002E-3</v>
      </c>
      <c r="AD7" s="86">
        <v>6.1165400000000002E-2</v>
      </c>
      <c r="AE7" s="86">
        <v>2.90989E-2</v>
      </c>
      <c r="AF7" s="86">
        <v>1.16306E-2</v>
      </c>
      <c r="AG7" s="86">
        <v>0.19081719999999999</v>
      </c>
      <c r="AH7" s="86">
        <v>3.7966100000000003E-2</v>
      </c>
      <c r="AI7" s="86">
        <v>0.17158799999999999</v>
      </c>
      <c r="AJ7" s="86">
        <v>6.5875000000000003E-2</v>
      </c>
      <c r="AK7" s="86">
        <v>0.21545810000000001</v>
      </c>
      <c r="AL7" s="86">
        <v>5.9243400000000002E-2</v>
      </c>
      <c r="AM7" s="86">
        <v>2.7102000000000001E-2</v>
      </c>
      <c r="AN7" s="86">
        <v>0.1245153</v>
      </c>
      <c r="AO7" s="86">
        <v>5.2086300000000002E-2</v>
      </c>
      <c r="AP7" s="86">
        <v>1.3699599999999999E-2</v>
      </c>
      <c r="AQ7" s="86">
        <v>3.1479300000000002E-2</v>
      </c>
      <c r="AR7" s="86">
        <v>5.6593600000000001E-2</v>
      </c>
      <c r="AS7" s="86">
        <v>0.1823592</v>
      </c>
    </row>
    <row r="8" spans="1:45" x14ac:dyDescent="0.25">
      <c r="A8" s="85" t="s">
        <v>50</v>
      </c>
      <c r="B8" s="86">
        <v>0.60105160000000002</v>
      </c>
      <c r="C8" s="86">
        <v>8.3667000000000005E-2</v>
      </c>
      <c r="D8" s="86">
        <v>0.17830389999999999</v>
      </c>
      <c r="E8" s="86">
        <v>0.51436780000000004</v>
      </c>
      <c r="F8" s="86">
        <v>0.22366140000000001</v>
      </c>
      <c r="G8" s="86">
        <v>0.1380876</v>
      </c>
      <c r="H8" s="86">
        <v>0.57453319999999997</v>
      </c>
      <c r="I8" s="86">
        <v>7.0805499999999993E-2</v>
      </c>
      <c r="J8" s="86">
        <v>0.20422109999999999</v>
      </c>
      <c r="K8" s="86">
        <v>1.2352399999999999E-2</v>
      </c>
      <c r="L8" s="86">
        <v>1.3134099999999999E-2</v>
      </c>
      <c r="M8" s="86">
        <v>0.55232409999999998</v>
      </c>
      <c r="N8" s="86">
        <v>0.20964479999999999</v>
      </c>
      <c r="O8" s="86">
        <v>0.20227609999999999</v>
      </c>
      <c r="P8" s="86">
        <v>3.9780599999999999E-2</v>
      </c>
      <c r="Q8" s="86">
        <v>0.1073691</v>
      </c>
      <c r="R8" s="86">
        <v>0.2036366</v>
      </c>
      <c r="S8" s="86">
        <v>0.12895219999999999</v>
      </c>
      <c r="T8" s="86">
        <v>0.33367089999999999</v>
      </c>
      <c r="U8" s="86">
        <v>0.18659049999999999</v>
      </c>
      <c r="V8" s="86">
        <v>0.48188969999999998</v>
      </c>
      <c r="W8" s="86">
        <v>0.34841440000000001</v>
      </c>
      <c r="X8" s="86">
        <v>0.16969590000000001</v>
      </c>
      <c r="Y8" s="86">
        <v>0.1049417</v>
      </c>
      <c r="Z8" s="86">
        <v>3.0283899999999999E-2</v>
      </c>
      <c r="AA8" s="86">
        <v>1.7644799999999999E-2</v>
      </c>
      <c r="AB8" s="86">
        <v>2.09488E-2</v>
      </c>
      <c r="AC8" s="86">
        <v>1.65725E-2</v>
      </c>
      <c r="AD8" s="86">
        <v>7.5645799999999999E-2</v>
      </c>
      <c r="AE8" s="86">
        <v>3.16636E-2</v>
      </c>
      <c r="AF8" s="86">
        <v>9.9509999999999998E-3</v>
      </c>
      <c r="AG8" s="86">
        <v>0.23849960000000001</v>
      </c>
      <c r="AH8" s="86">
        <v>3.1937E-2</v>
      </c>
      <c r="AI8" s="86">
        <v>0.1332863</v>
      </c>
      <c r="AJ8" s="86">
        <v>3.97442E-2</v>
      </c>
      <c r="AK8" s="86">
        <v>0.28725289999999998</v>
      </c>
      <c r="AL8" s="86">
        <v>6.9696400000000006E-2</v>
      </c>
      <c r="AM8" s="86">
        <v>2.0224599999999999E-2</v>
      </c>
      <c r="AN8" s="86">
        <v>0.10053520000000001</v>
      </c>
      <c r="AO8" s="86">
        <v>9.38412E-2</v>
      </c>
      <c r="AP8" s="86">
        <v>3.4264E-3</v>
      </c>
      <c r="AQ8" s="86">
        <v>3.3376000000000003E-2</v>
      </c>
      <c r="AR8" s="86">
        <v>3.4504699999999999E-2</v>
      </c>
      <c r="AS8" s="86">
        <v>0.1841122</v>
      </c>
    </row>
    <row r="9" spans="1:45" x14ac:dyDescent="0.25">
      <c r="A9" s="85" t="s">
        <v>51</v>
      </c>
      <c r="B9" s="86">
        <v>0.4941683</v>
      </c>
      <c r="C9" s="86">
        <v>7.2545600000000002E-2</v>
      </c>
      <c r="D9" s="86">
        <v>0.16228129999999999</v>
      </c>
      <c r="E9" s="86">
        <v>0.57507209999999997</v>
      </c>
      <c r="F9" s="86">
        <v>0.19010099999999999</v>
      </c>
      <c r="G9" s="86">
        <v>0.12868189999999999</v>
      </c>
      <c r="H9" s="86">
        <v>0.44169969999999997</v>
      </c>
      <c r="I9" s="86">
        <v>4.0553499999999999E-2</v>
      </c>
      <c r="J9" s="86">
        <v>0.37359409999999998</v>
      </c>
      <c r="K9" s="86">
        <v>1.54708E-2</v>
      </c>
      <c r="L9" s="86">
        <v>0</v>
      </c>
      <c r="M9" s="86">
        <v>0.67513380000000001</v>
      </c>
      <c r="N9" s="86">
        <v>0.1533602</v>
      </c>
      <c r="O9" s="86">
        <v>0.1537752</v>
      </c>
      <c r="P9" s="86">
        <v>0.15509339999999999</v>
      </c>
      <c r="Q9" s="86">
        <v>0.2804468</v>
      </c>
      <c r="R9" s="86">
        <v>3.61053E-2</v>
      </c>
      <c r="S9" s="86">
        <v>0.31128309999999998</v>
      </c>
      <c r="T9" s="86">
        <v>9.9774500000000002E-2</v>
      </c>
      <c r="U9" s="86">
        <v>0.1172969</v>
      </c>
      <c r="V9" s="86">
        <v>0.46370090000000003</v>
      </c>
      <c r="W9" s="86">
        <v>0.30308410000000002</v>
      </c>
      <c r="X9" s="86">
        <v>0.23321500000000001</v>
      </c>
      <c r="Y9" s="86">
        <v>1.9061399999999999E-2</v>
      </c>
      <c r="Z9" s="86">
        <v>1.79337E-2</v>
      </c>
      <c r="AA9" s="86">
        <v>1.1505E-2</v>
      </c>
      <c r="AB9" s="86">
        <v>1.3125899999999999E-2</v>
      </c>
      <c r="AC9" s="86">
        <v>1.222E-3</v>
      </c>
      <c r="AD9" s="86">
        <v>6.8310700000000002E-2</v>
      </c>
      <c r="AE9" s="86">
        <v>8.9008999999999998E-3</v>
      </c>
      <c r="AF9" s="86">
        <v>1.43605E-2</v>
      </c>
      <c r="AG9" s="86">
        <v>0.57767579999999996</v>
      </c>
      <c r="AH9" s="86">
        <v>3.75594E-2</v>
      </c>
      <c r="AI9" s="86">
        <v>0.13887540000000001</v>
      </c>
      <c r="AJ9" s="86">
        <v>5.40297E-2</v>
      </c>
      <c r="AK9" s="86">
        <v>0.25357210000000002</v>
      </c>
      <c r="AL9" s="86">
        <v>0.1073572</v>
      </c>
      <c r="AM9" s="86">
        <v>8.1250999999999997E-3</v>
      </c>
      <c r="AN9" s="86">
        <v>0.1123277</v>
      </c>
      <c r="AO9" s="86">
        <v>5.65067E-2</v>
      </c>
      <c r="AP9" s="86">
        <v>2.7973999999999998E-3</v>
      </c>
      <c r="AQ9" s="86">
        <v>2.7999599999999999E-2</v>
      </c>
      <c r="AR9" s="86">
        <v>4.53128E-2</v>
      </c>
      <c r="AS9" s="86">
        <v>0.1930963</v>
      </c>
    </row>
    <row r="10" spans="1:45" x14ac:dyDescent="0.25">
      <c r="A10" s="85" t="s">
        <v>52</v>
      </c>
      <c r="B10" s="86">
        <v>0.57785830000000005</v>
      </c>
      <c r="C10" s="86">
        <v>8.6721300000000001E-2</v>
      </c>
      <c r="D10" s="86">
        <v>0.30440889999999998</v>
      </c>
      <c r="E10" s="86">
        <v>0.43990069999999998</v>
      </c>
      <c r="F10" s="86">
        <v>0.16896910000000001</v>
      </c>
      <c r="G10" s="86">
        <v>2.85644E-2</v>
      </c>
      <c r="H10" s="86">
        <v>0.26203219999999999</v>
      </c>
      <c r="I10" s="86">
        <v>2.02548E-2</v>
      </c>
      <c r="J10" s="86">
        <v>0.68003000000000002</v>
      </c>
      <c r="K10" s="86">
        <v>9.1185999999999993E-3</v>
      </c>
      <c r="L10" s="86">
        <v>8.2796999999999992E-3</v>
      </c>
      <c r="M10" s="86">
        <v>0.28217740000000002</v>
      </c>
      <c r="N10" s="86">
        <v>0.55967990000000001</v>
      </c>
      <c r="O10" s="86">
        <v>0.1490341</v>
      </c>
      <c r="P10" s="86">
        <v>0.1228958</v>
      </c>
      <c r="Q10" s="86">
        <v>0.47062209999999999</v>
      </c>
      <c r="R10" s="86">
        <v>0.26359050000000001</v>
      </c>
      <c r="S10" s="86">
        <v>1.5720399999999999E-2</v>
      </c>
      <c r="T10" s="86">
        <v>6.8324700000000002E-2</v>
      </c>
      <c r="U10" s="86">
        <v>5.88464E-2</v>
      </c>
      <c r="V10" s="86">
        <v>0.3298179</v>
      </c>
      <c r="W10" s="86">
        <v>0.61761759999999999</v>
      </c>
      <c r="X10" s="86">
        <v>5.25645E-2</v>
      </c>
      <c r="Y10" s="86">
        <v>6.5604899999999994E-2</v>
      </c>
      <c r="Z10" s="86">
        <v>3.7173100000000001E-2</v>
      </c>
      <c r="AA10" s="86">
        <v>4.7997600000000001E-2</v>
      </c>
      <c r="AB10" s="86">
        <v>5.3211000000000001E-2</v>
      </c>
      <c r="AC10" s="86">
        <v>3.7058E-3</v>
      </c>
      <c r="AD10" s="86">
        <v>7.5560799999999997E-2</v>
      </c>
      <c r="AE10" s="86">
        <v>2.0568000000000001E-3</v>
      </c>
      <c r="AF10" s="86">
        <v>4.1669999999999999E-4</v>
      </c>
      <c r="AG10" s="86">
        <v>0.49834689999999998</v>
      </c>
      <c r="AH10" s="86">
        <v>5.0458900000000001E-2</v>
      </c>
      <c r="AI10" s="86">
        <v>0.23528389999999999</v>
      </c>
      <c r="AJ10" s="86">
        <v>1.95333E-2</v>
      </c>
      <c r="AK10" s="86">
        <v>0.17200019999999999</v>
      </c>
      <c r="AL10" s="86">
        <v>3.6518799999999997E-2</v>
      </c>
      <c r="AM10" s="86">
        <v>3.1606500000000003E-2</v>
      </c>
      <c r="AN10" s="86">
        <v>0.10935209999999999</v>
      </c>
      <c r="AO10" s="86">
        <v>5.1298999999999997E-3</v>
      </c>
      <c r="AP10" s="86">
        <v>2.5700000000000001E-5</v>
      </c>
      <c r="AQ10" s="86">
        <v>9.1172299999999998E-2</v>
      </c>
      <c r="AR10" s="86">
        <v>0.2490792</v>
      </c>
      <c r="AS10" s="86">
        <v>5.02979E-2</v>
      </c>
    </row>
    <row r="11" spans="1:45" x14ac:dyDescent="0.25">
      <c r="A11" s="85" t="s">
        <v>53</v>
      </c>
      <c r="B11" s="86">
        <v>0.545906</v>
      </c>
      <c r="C11" s="86">
        <v>0.1265039</v>
      </c>
      <c r="D11" s="86">
        <v>0.1687439</v>
      </c>
      <c r="E11" s="86">
        <v>0.47794779999999998</v>
      </c>
      <c r="F11" s="86">
        <v>0.22680439999999999</v>
      </c>
      <c r="G11" s="86">
        <v>0.1438932</v>
      </c>
      <c r="H11" s="86">
        <v>0.52271000000000001</v>
      </c>
      <c r="I11" s="86">
        <v>1.4451800000000001E-2</v>
      </c>
      <c r="J11" s="86">
        <v>0.30568840000000003</v>
      </c>
      <c r="K11" s="86">
        <v>1.32567E-2</v>
      </c>
      <c r="L11" s="86">
        <v>4.639E-4</v>
      </c>
      <c r="M11" s="86">
        <v>0.4269077</v>
      </c>
      <c r="N11" s="86">
        <v>0.2277352</v>
      </c>
      <c r="O11" s="86">
        <v>0.2983807</v>
      </c>
      <c r="P11" s="86">
        <v>9.00667E-2</v>
      </c>
      <c r="Q11" s="86">
        <v>0.12277299999999999</v>
      </c>
      <c r="R11" s="86">
        <v>3.0689600000000001E-2</v>
      </c>
      <c r="S11" s="86">
        <v>0.24424470000000001</v>
      </c>
      <c r="T11" s="86">
        <v>0.36629830000000002</v>
      </c>
      <c r="U11" s="86">
        <v>0.1459278</v>
      </c>
      <c r="V11" s="86">
        <v>0.33118029999999998</v>
      </c>
      <c r="W11" s="86">
        <v>0.45432090000000003</v>
      </c>
      <c r="X11" s="86">
        <v>0.21449879999999999</v>
      </c>
      <c r="Y11" s="86">
        <v>5.5060900000000003E-2</v>
      </c>
      <c r="Z11" s="86">
        <v>2.0604600000000001E-2</v>
      </c>
      <c r="AA11" s="86">
        <v>1.46663E-2</v>
      </c>
      <c r="AB11" s="86">
        <v>8.8795299999999994E-2</v>
      </c>
      <c r="AC11" s="86">
        <v>2.1295399999999999E-2</v>
      </c>
      <c r="AD11" s="86">
        <v>6.4979499999999996E-2</v>
      </c>
      <c r="AE11" s="86">
        <v>2.9988799999999999E-2</v>
      </c>
      <c r="AF11" s="86">
        <v>4.9589099999999997E-2</v>
      </c>
      <c r="AG11" s="86">
        <v>0.1160123</v>
      </c>
      <c r="AH11" s="86">
        <v>3.15521E-2</v>
      </c>
      <c r="AI11" s="86">
        <v>0.16685120000000001</v>
      </c>
      <c r="AJ11" s="86">
        <v>6.5917100000000006E-2</v>
      </c>
      <c r="AK11" s="86">
        <v>0.20735500000000001</v>
      </c>
      <c r="AL11" s="86">
        <v>6.9712800000000005E-2</v>
      </c>
      <c r="AM11" s="86">
        <v>1.62939E-2</v>
      </c>
      <c r="AN11" s="86">
        <v>0.13612650000000001</v>
      </c>
      <c r="AO11" s="86">
        <v>4.35872E-2</v>
      </c>
      <c r="AP11" s="86">
        <v>6.9243000000000004E-3</v>
      </c>
      <c r="AQ11" s="86">
        <v>3.01266E-2</v>
      </c>
      <c r="AR11" s="86">
        <v>4.9263300000000003E-2</v>
      </c>
      <c r="AS11" s="86">
        <v>0.207842</v>
      </c>
    </row>
    <row r="12" spans="1:45" x14ac:dyDescent="0.25">
      <c r="A12" s="85" t="s">
        <v>54</v>
      </c>
      <c r="B12" s="86">
        <v>0.5891883</v>
      </c>
      <c r="C12" s="86">
        <v>0.17930840000000001</v>
      </c>
      <c r="D12" s="86">
        <v>0.19600100000000001</v>
      </c>
      <c r="E12" s="86">
        <v>0.4392607</v>
      </c>
      <c r="F12" s="86">
        <v>0.18543000000000001</v>
      </c>
      <c r="G12" s="86">
        <v>0.27971509999999999</v>
      </c>
      <c r="H12" s="86">
        <v>0.24829970000000001</v>
      </c>
      <c r="I12" s="86">
        <v>7.4780299999999994E-2</v>
      </c>
      <c r="J12" s="86">
        <v>0.36519770000000001</v>
      </c>
      <c r="K12" s="86">
        <v>3.2007300000000002E-2</v>
      </c>
      <c r="L12" s="86">
        <v>2.6991500000000002E-2</v>
      </c>
      <c r="M12" s="86">
        <v>0.63636409999999999</v>
      </c>
      <c r="N12" s="86">
        <v>0.14818129999999999</v>
      </c>
      <c r="O12" s="86">
        <v>0.16896600000000001</v>
      </c>
      <c r="P12" s="86">
        <v>0.33566370000000001</v>
      </c>
      <c r="Q12" s="86">
        <v>0.332395</v>
      </c>
      <c r="R12" s="86">
        <v>6.2785000000000002E-3</v>
      </c>
      <c r="S12" s="86">
        <v>0.1787388</v>
      </c>
      <c r="T12" s="86">
        <v>9.2551499999999995E-2</v>
      </c>
      <c r="U12" s="86">
        <v>5.4372499999999997E-2</v>
      </c>
      <c r="V12" s="86">
        <v>0.4836801</v>
      </c>
      <c r="W12" s="86">
        <v>0.2808676</v>
      </c>
      <c r="X12" s="86">
        <v>0.2354523</v>
      </c>
      <c r="Y12" s="86">
        <v>1.1709999999999999E-3</v>
      </c>
      <c r="Z12" s="86">
        <v>2.6327900000000001E-2</v>
      </c>
      <c r="AA12" s="86">
        <v>2.5319500000000002E-2</v>
      </c>
      <c r="AB12" s="86">
        <v>3.1515599999999998E-2</v>
      </c>
      <c r="AC12" s="86">
        <v>4.4061999999999999E-3</v>
      </c>
      <c r="AD12" s="86">
        <v>7.8944299999999995E-2</v>
      </c>
      <c r="AE12" s="86">
        <v>2.8096599999999999E-2</v>
      </c>
      <c r="AF12" s="86">
        <v>3.0241000000000001E-3</v>
      </c>
      <c r="AG12" s="86">
        <v>0.35235689999999997</v>
      </c>
      <c r="AH12" s="86">
        <v>3.4038800000000001E-2</v>
      </c>
      <c r="AI12" s="86">
        <v>0.1578552</v>
      </c>
      <c r="AJ12" s="86">
        <v>4.6546299999999999E-2</v>
      </c>
      <c r="AK12" s="86">
        <v>0.21569140000000001</v>
      </c>
      <c r="AL12" s="86">
        <v>5.6274200000000003E-2</v>
      </c>
      <c r="AM12" s="86">
        <v>2.4915199999999998E-2</v>
      </c>
      <c r="AN12" s="86">
        <v>0.1062811</v>
      </c>
      <c r="AO12" s="86">
        <v>8.8500899999999993E-2</v>
      </c>
      <c r="AP12" s="86">
        <v>6.0118999999999997E-3</v>
      </c>
      <c r="AQ12" s="86">
        <v>2.49237E-2</v>
      </c>
      <c r="AR12" s="86">
        <v>5.1707099999999999E-2</v>
      </c>
      <c r="AS12" s="86">
        <v>0.22129289999999999</v>
      </c>
    </row>
    <row r="13" spans="1:45" x14ac:dyDescent="0.25">
      <c r="A13" s="85" t="s">
        <v>55</v>
      </c>
      <c r="B13" s="86">
        <v>0.51098969999999999</v>
      </c>
      <c r="C13" s="86">
        <v>0.2559842</v>
      </c>
      <c r="D13" s="86">
        <v>0.2007526</v>
      </c>
      <c r="E13" s="86">
        <v>0.3562805</v>
      </c>
      <c r="F13" s="86">
        <v>0.1869827</v>
      </c>
      <c r="G13" s="86">
        <v>0.10460029999999999</v>
      </c>
      <c r="H13" s="86">
        <v>0.1774501</v>
      </c>
      <c r="I13" s="86">
        <v>0.48054669999999999</v>
      </c>
      <c r="J13" s="86">
        <v>6.8218899999999999E-2</v>
      </c>
      <c r="K13" s="86">
        <v>0.1691841</v>
      </c>
      <c r="L13" s="86">
        <v>2.0969600000000001E-2</v>
      </c>
      <c r="M13" s="86">
        <v>0.51127149999999999</v>
      </c>
      <c r="N13" s="86">
        <v>0.24432680000000001</v>
      </c>
      <c r="O13" s="86">
        <v>0.22219620000000001</v>
      </c>
      <c r="P13" s="86">
        <v>0.1248216</v>
      </c>
      <c r="Q13" s="86">
        <v>0.4504611</v>
      </c>
      <c r="R13" s="86">
        <v>0.1738942</v>
      </c>
      <c r="S13" s="86">
        <v>3.1147399999999999E-2</v>
      </c>
      <c r="T13" s="86">
        <v>0.1094088</v>
      </c>
      <c r="U13" s="86">
        <v>0.1102669</v>
      </c>
      <c r="V13" s="86">
        <v>0.42309400000000003</v>
      </c>
      <c r="W13" s="86">
        <v>0.27358929999999998</v>
      </c>
      <c r="X13" s="86">
        <v>0.30331669999999999</v>
      </c>
      <c r="Y13" s="86">
        <v>4.2932999999999999E-2</v>
      </c>
      <c r="Z13" s="86">
        <v>1.23932E-2</v>
      </c>
      <c r="AA13" s="86">
        <v>1.5683599999999999E-2</v>
      </c>
      <c r="AB13" s="86">
        <v>2.65448E-2</v>
      </c>
      <c r="AC13" s="86">
        <v>8.3450999999999994E-3</v>
      </c>
      <c r="AD13" s="86">
        <v>1.7906200000000001E-2</v>
      </c>
      <c r="AE13" s="86">
        <v>1.2519000000000001E-2</v>
      </c>
      <c r="AF13" s="86">
        <v>9.6898000000000001E-3</v>
      </c>
      <c r="AG13" s="86">
        <v>5.38697E-2</v>
      </c>
      <c r="AH13" s="86">
        <v>2.9474500000000001E-2</v>
      </c>
      <c r="AI13" s="86">
        <v>0.1238548</v>
      </c>
      <c r="AJ13" s="86">
        <v>6.1318699999999997E-2</v>
      </c>
      <c r="AK13" s="86">
        <v>0.21964239999999999</v>
      </c>
      <c r="AL13" s="86">
        <v>4.3200700000000002E-2</v>
      </c>
      <c r="AM13" s="86">
        <v>1.4283499999999999E-2</v>
      </c>
      <c r="AN13" s="86">
        <v>0.19300880000000001</v>
      </c>
      <c r="AO13" s="86">
        <v>3.0214399999999999E-2</v>
      </c>
      <c r="AP13" s="86">
        <v>9.4395E-3</v>
      </c>
      <c r="AQ13" s="86">
        <v>4.1270000000000001E-2</v>
      </c>
      <c r="AR13" s="86">
        <v>6.7962900000000007E-2</v>
      </c>
      <c r="AS13" s="86">
        <v>0.19580439999999999</v>
      </c>
    </row>
    <row r="14" spans="1:45" x14ac:dyDescent="0.25">
      <c r="A14" s="85" t="s">
        <v>56</v>
      </c>
      <c r="B14" s="86">
        <v>0.57944739999999995</v>
      </c>
      <c r="C14" s="86">
        <v>0.20158429999999999</v>
      </c>
      <c r="D14" s="86">
        <v>0.19276409999999999</v>
      </c>
      <c r="E14" s="86">
        <v>0.43027690000000002</v>
      </c>
      <c r="F14" s="86">
        <v>0.17537469999999999</v>
      </c>
      <c r="G14" s="86">
        <v>0.40509319999999999</v>
      </c>
      <c r="H14" s="86">
        <v>0.42945470000000002</v>
      </c>
      <c r="I14" s="86">
        <v>6.7648E-2</v>
      </c>
      <c r="J14" s="86">
        <v>6.6635799999999995E-2</v>
      </c>
      <c r="K14" s="86">
        <v>3.11682E-2</v>
      </c>
      <c r="L14" s="86">
        <v>5.1925000000000001E-3</v>
      </c>
      <c r="M14" s="86">
        <v>0.54747590000000002</v>
      </c>
      <c r="N14" s="86">
        <v>0.23274990000000001</v>
      </c>
      <c r="O14" s="86">
        <v>0.1813795</v>
      </c>
      <c r="P14" s="86">
        <v>0.1227579</v>
      </c>
      <c r="Q14" s="86">
        <v>0.37514809999999998</v>
      </c>
      <c r="R14" s="86">
        <v>0.113492</v>
      </c>
      <c r="S14" s="86">
        <v>6.5056100000000006E-2</v>
      </c>
      <c r="T14" s="86">
        <v>0.21050930000000001</v>
      </c>
      <c r="U14" s="86">
        <v>0.1130366</v>
      </c>
      <c r="V14" s="86">
        <v>0.49451149999999999</v>
      </c>
      <c r="W14" s="86">
        <v>0.29137570000000002</v>
      </c>
      <c r="X14" s="86">
        <v>0.21411279999999999</v>
      </c>
      <c r="Y14" s="86">
        <v>1.3937E-2</v>
      </c>
      <c r="Z14" s="86">
        <v>4.9609599999999997E-2</v>
      </c>
      <c r="AA14" s="86">
        <v>8.3604999999999999E-3</v>
      </c>
      <c r="AB14" s="86">
        <v>8.3590999999999995E-3</v>
      </c>
      <c r="AC14" s="86">
        <v>1.338E-3</v>
      </c>
      <c r="AD14" s="86">
        <v>4.57271E-2</v>
      </c>
      <c r="AE14" s="86">
        <v>1.15864E-2</v>
      </c>
      <c r="AF14" s="86">
        <v>1.38221E-2</v>
      </c>
      <c r="AG14" s="86">
        <v>0.16045480000000001</v>
      </c>
      <c r="AH14" s="86">
        <v>3.4358600000000003E-2</v>
      </c>
      <c r="AI14" s="86">
        <v>0.12775159999999999</v>
      </c>
      <c r="AJ14" s="86">
        <v>8.0185099999999995E-2</v>
      </c>
      <c r="AK14" s="86">
        <v>0.22671740000000001</v>
      </c>
      <c r="AL14" s="86">
        <v>4.6062600000000002E-2</v>
      </c>
      <c r="AM14" s="86">
        <v>1.1983499999999999E-2</v>
      </c>
      <c r="AN14" s="86">
        <v>0.1117322</v>
      </c>
      <c r="AO14" s="86">
        <v>8.7445099999999998E-2</v>
      </c>
      <c r="AP14" s="86">
        <v>3.2508200000000001E-2</v>
      </c>
      <c r="AQ14" s="86">
        <v>2.66016E-2</v>
      </c>
      <c r="AR14" s="86">
        <v>5.5139000000000001E-2</v>
      </c>
      <c r="AS14" s="86">
        <v>0.19387360000000001</v>
      </c>
    </row>
    <row r="15" spans="1:45" x14ac:dyDescent="0.25">
      <c r="A15" s="85" t="s">
        <v>57</v>
      </c>
      <c r="B15" s="86">
        <v>0.61881109999999995</v>
      </c>
      <c r="C15" s="86">
        <v>5.5745999999999997E-2</v>
      </c>
      <c r="D15" s="86">
        <v>0.1720825</v>
      </c>
      <c r="E15" s="86">
        <v>0.51980789999999999</v>
      </c>
      <c r="F15" s="86">
        <v>0.25236350000000002</v>
      </c>
      <c r="G15" s="86">
        <v>0.23589280000000001</v>
      </c>
      <c r="H15" s="86">
        <v>0.52289799999999997</v>
      </c>
      <c r="I15" s="86">
        <v>0.1027744</v>
      </c>
      <c r="J15" s="86">
        <v>0.1274806</v>
      </c>
      <c r="K15" s="86">
        <v>1.09541E-2</v>
      </c>
      <c r="L15" s="86">
        <v>8.3125199999999996E-2</v>
      </c>
      <c r="M15" s="86">
        <v>0.4622214</v>
      </c>
      <c r="N15" s="86">
        <v>0.1956474</v>
      </c>
      <c r="O15" s="86">
        <v>0.24223220000000001</v>
      </c>
      <c r="P15" s="86">
        <v>5.7898499999999999E-2</v>
      </c>
      <c r="Q15" s="86">
        <v>0.16892180000000001</v>
      </c>
      <c r="R15" s="86">
        <v>7.1247000000000005E-2</v>
      </c>
      <c r="S15" s="86">
        <v>0.1264392</v>
      </c>
      <c r="T15" s="86">
        <v>0.29195549999999998</v>
      </c>
      <c r="U15" s="86">
        <v>0.28353800000000001</v>
      </c>
      <c r="V15" s="86">
        <v>0.45439930000000001</v>
      </c>
      <c r="W15" s="86">
        <v>0.37265140000000002</v>
      </c>
      <c r="X15" s="86">
        <v>0.1729493</v>
      </c>
      <c r="Y15" s="86">
        <v>1.6187300000000002E-2</v>
      </c>
      <c r="Z15" s="86">
        <v>1.23479E-2</v>
      </c>
      <c r="AA15" s="86">
        <v>1.02614E-2</v>
      </c>
      <c r="AB15" s="86">
        <v>2.5784899999999999E-2</v>
      </c>
      <c r="AC15" s="86">
        <v>2.728E-3</v>
      </c>
      <c r="AD15" s="86">
        <v>5.3114000000000001E-2</v>
      </c>
      <c r="AE15" s="86">
        <v>1.5830199999999999E-2</v>
      </c>
      <c r="AF15" s="86">
        <v>2.4385299999999999E-2</v>
      </c>
      <c r="AG15" s="86">
        <v>0.20750279999999999</v>
      </c>
      <c r="AH15" s="86">
        <v>4.7440599999999999E-2</v>
      </c>
      <c r="AI15" s="86">
        <v>0.15633359999999999</v>
      </c>
      <c r="AJ15" s="86">
        <v>3.9428199999999997E-2</v>
      </c>
      <c r="AK15" s="86">
        <v>0.2332958</v>
      </c>
      <c r="AL15" s="86">
        <v>6.3164700000000004E-2</v>
      </c>
      <c r="AM15" s="86">
        <v>1.6993000000000001E-2</v>
      </c>
      <c r="AN15" s="86">
        <v>0.1042468</v>
      </c>
      <c r="AO15" s="86">
        <v>9.6285200000000001E-2</v>
      </c>
      <c r="AP15" s="86">
        <v>4.4121000000000004E-3</v>
      </c>
      <c r="AQ15" s="86">
        <v>3.4129600000000003E-2</v>
      </c>
      <c r="AR15" s="86">
        <v>4.3120600000000002E-2</v>
      </c>
      <c r="AS15" s="86">
        <v>0.20859040000000001</v>
      </c>
    </row>
    <row r="16" spans="1:45" x14ac:dyDescent="0.25">
      <c r="A16" s="85" t="s">
        <v>58</v>
      </c>
      <c r="B16" s="86">
        <v>0.50337189999999998</v>
      </c>
      <c r="C16" s="86">
        <v>0.12732579999999999</v>
      </c>
      <c r="D16" s="86">
        <v>0.19085240000000001</v>
      </c>
      <c r="E16" s="86">
        <v>0.51059699999999997</v>
      </c>
      <c r="F16" s="86">
        <v>0.17122480000000001</v>
      </c>
      <c r="G16" s="86">
        <v>0.3673437</v>
      </c>
      <c r="H16" s="86">
        <v>0.195492</v>
      </c>
      <c r="I16" s="86">
        <v>5.2448799999999997E-2</v>
      </c>
      <c r="J16" s="86">
        <v>0.24391669999999999</v>
      </c>
      <c r="K16" s="86">
        <v>0.1407989</v>
      </c>
      <c r="L16" s="86">
        <v>9.3734000000000005E-3</v>
      </c>
      <c r="M16" s="86">
        <v>0.55335809999999996</v>
      </c>
      <c r="N16" s="86">
        <v>0.2314069</v>
      </c>
      <c r="O16" s="86">
        <v>0.18547159999999999</v>
      </c>
      <c r="P16" s="86">
        <v>0.25307449999999998</v>
      </c>
      <c r="Q16" s="86">
        <v>0.37691219999999998</v>
      </c>
      <c r="R16" s="86">
        <v>2.2737799999999999E-2</v>
      </c>
      <c r="S16" s="86">
        <v>0.21984339999999999</v>
      </c>
      <c r="T16" s="86">
        <v>9.8080600000000004E-2</v>
      </c>
      <c r="U16" s="86">
        <v>2.9351599999999999E-2</v>
      </c>
      <c r="V16" s="86">
        <v>0.4048563</v>
      </c>
      <c r="W16" s="86">
        <v>0.39575490000000002</v>
      </c>
      <c r="X16" s="86">
        <v>0.1993888</v>
      </c>
      <c r="Y16" s="86">
        <v>1.11296E-2</v>
      </c>
      <c r="Z16" s="86">
        <v>8.0262799999999995E-2</v>
      </c>
      <c r="AA16" s="86">
        <v>2.04639E-2</v>
      </c>
      <c r="AB16" s="86">
        <v>0.1789509</v>
      </c>
      <c r="AC16" s="86">
        <v>0</v>
      </c>
      <c r="AD16" s="86">
        <v>0.13565169999999999</v>
      </c>
      <c r="AE16" s="86">
        <v>3.6594700000000001E-2</v>
      </c>
      <c r="AF16" s="86">
        <v>1.78525E-2</v>
      </c>
      <c r="AG16" s="86">
        <v>0.40466459999999999</v>
      </c>
      <c r="AH16" s="86">
        <v>3.8233900000000001E-2</v>
      </c>
      <c r="AI16" s="86">
        <v>0.1140501</v>
      </c>
      <c r="AJ16" s="86">
        <v>5.2384500000000001E-2</v>
      </c>
      <c r="AK16" s="86">
        <v>0.22900380000000001</v>
      </c>
      <c r="AL16" s="86">
        <v>4.4725599999999997E-2</v>
      </c>
      <c r="AM16" s="86">
        <v>1.0327100000000001E-2</v>
      </c>
      <c r="AN16" s="86">
        <v>9.9588399999999994E-2</v>
      </c>
      <c r="AO16" s="86">
        <v>0.16666300000000001</v>
      </c>
      <c r="AP16" s="86">
        <v>6.9176000000000003E-3</v>
      </c>
      <c r="AQ16" s="86">
        <v>2.9657900000000001E-2</v>
      </c>
      <c r="AR16" s="86">
        <v>4.19637E-2</v>
      </c>
      <c r="AS16" s="86">
        <v>0.20471829999999999</v>
      </c>
    </row>
    <row r="17" spans="1:45" x14ac:dyDescent="0.25">
      <c r="A17" s="85" t="s">
        <v>59</v>
      </c>
      <c r="B17" s="86">
        <v>0.5229336</v>
      </c>
      <c r="C17" s="86">
        <v>0.12507670000000001</v>
      </c>
      <c r="D17" s="86">
        <v>0.23061870000000001</v>
      </c>
      <c r="E17" s="86">
        <v>0.50210520000000003</v>
      </c>
      <c r="F17" s="86">
        <v>0.1421994</v>
      </c>
      <c r="G17" s="86">
        <v>0.30169200000000002</v>
      </c>
      <c r="H17" s="86">
        <v>0.34574300000000002</v>
      </c>
      <c r="I17" s="86">
        <v>6.9563299999999995E-2</v>
      </c>
      <c r="J17" s="86">
        <v>0.2493281</v>
      </c>
      <c r="K17" s="86">
        <v>3.3673500000000002E-2</v>
      </c>
      <c r="L17" s="86">
        <v>4.9956999999999996E-3</v>
      </c>
      <c r="M17" s="86">
        <v>0.59832790000000002</v>
      </c>
      <c r="N17" s="86">
        <v>0.1772725</v>
      </c>
      <c r="O17" s="86">
        <v>0.1923744</v>
      </c>
      <c r="P17" s="86">
        <v>6.0212300000000003E-2</v>
      </c>
      <c r="Q17" s="86">
        <v>0.30516270000000001</v>
      </c>
      <c r="R17" s="86">
        <v>0.14962349999999999</v>
      </c>
      <c r="S17" s="86">
        <v>0.10368769999999999</v>
      </c>
      <c r="T17" s="86">
        <v>0.25289430000000002</v>
      </c>
      <c r="U17" s="86">
        <v>0.12841939999999999</v>
      </c>
      <c r="V17" s="86">
        <v>0.51584969999999997</v>
      </c>
      <c r="W17" s="86">
        <v>0.34224290000000002</v>
      </c>
      <c r="X17" s="86">
        <v>0.14190739999999999</v>
      </c>
      <c r="Y17" s="86">
        <v>2.0598399999999999E-2</v>
      </c>
      <c r="Z17" s="86">
        <v>2.2765000000000001E-2</v>
      </c>
      <c r="AA17" s="86">
        <v>6.9049999999999997E-3</v>
      </c>
      <c r="AB17" s="86">
        <v>0.10846790000000001</v>
      </c>
      <c r="AC17" s="86">
        <v>3.2818999999999999E-3</v>
      </c>
      <c r="AD17" s="86">
        <v>4.5969999999999997E-2</v>
      </c>
      <c r="AE17" s="86">
        <v>5.9094999999999998E-3</v>
      </c>
      <c r="AF17" s="86">
        <v>5.3463E-3</v>
      </c>
      <c r="AG17" s="86">
        <v>0.16345129999999999</v>
      </c>
      <c r="AH17" s="86">
        <v>2.9885100000000001E-2</v>
      </c>
      <c r="AI17" s="86">
        <v>9.47799E-2</v>
      </c>
      <c r="AJ17" s="86">
        <v>5.5000199999999999E-2</v>
      </c>
      <c r="AK17" s="86">
        <v>0.2410061</v>
      </c>
      <c r="AL17" s="86">
        <v>6.8857199999999993E-2</v>
      </c>
      <c r="AM17" s="86">
        <v>1.1976000000000001E-2</v>
      </c>
      <c r="AN17" s="86">
        <v>9.3138700000000005E-2</v>
      </c>
      <c r="AO17" s="86">
        <v>0.1437735</v>
      </c>
      <c r="AP17" s="86">
        <v>1.4779799999999999E-2</v>
      </c>
      <c r="AQ17" s="86">
        <v>2.6293299999999999E-2</v>
      </c>
      <c r="AR17" s="86">
        <v>4.4586399999999998E-2</v>
      </c>
      <c r="AS17" s="86">
        <v>0.20580879999999999</v>
      </c>
    </row>
    <row r="18" spans="1:45" x14ac:dyDescent="0.25">
      <c r="A18" s="85" t="s">
        <v>60</v>
      </c>
      <c r="B18" s="86">
        <v>0.5266788</v>
      </c>
      <c r="C18" s="86">
        <v>0.17103869999999999</v>
      </c>
      <c r="D18" s="86">
        <v>0.1883041</v>
      </c>
      <c r="E18" s="86">
        <v>0.46272190000000002</v>
      </c>
      <c r="F18" s="86">
        <v>0.17793529999999999</v>
      </c>
      <c r="G18" s="86">
        <v>0.3130636</v>
      </c>
      <c r="H18" s="86">
        <v>0.44258510000000001</v>
      </c>
      <c r="I18" s="86">
        <v>7.4961E-2</v>
      </c>
      <c r="J18" s="86">
        <v>0.1131587</v>
      </c>
      <c r="K18" s="86">
        <v>5.62316E-2</v>
      </c>
      <c r="L18" s="86">
        <v>3.7429E-3</v>
      </c>
      <c r="M18" s="86">
        <v>0.67499679999999995</v>
      </c>
      <c r="N18" s="86">
        <v>0.1373926</v>
      </c>
      <c r="O18" s="86">
        <v>0.17050499999999999</v>
      </c>
      <c r="P18" s="86">
        <v>0.19686709999999999</v>
      </c>
      <c r="Q18" s="86">
        <v>0.3022223</v>
      </c>
      <c r="R18" s="86">
        <v>1.15493E-2</v>
      </c>
      <c r="S18" s="86">
        <v>0.3142527</v>
      </c>
      <c r="T18" s="86">
        <v>0.12928339999999999</v>
      </c>
      <c r="U18" s="86">
        <v>4.5825100000000001E-2</v>
      </c>
      <c r="V18" s="86">
        <v>0.53723969999999999</v>
      </c>
      <c r="W18" s="86">
        <v>0.2746306</v>
      </c>
      <c r="X18" s="86">
        <v>0.18812960000000001</v>
      </c>
      <c r="Y18" s="86">
        <v>8.6486499999999994E-2</v>
      </c>
      <c r="Z18" s="86">
        <v>6.7690100000000003E-2</v>
      </c>
      <c r="AA18" s="86">
        <v>2.2447999999999999E-2</v>
      </c>
      <c r="AB18" s="86">
        <v>5.5571500000000003E-2</v>
      </c>
      <c r="AC18" s="86">
        <v>1.35636E-2</v>
      </c>
      <c r="AD18" s="86">
        <v>0.1054035</v>
      </c>
      <c r="AE18" s="86">
        <v>3.0562300000000001E-2</v>
      </c>
      <c r="AF18" s="86">
        <v>2.4013799999999998E-2</v>
      </c>
      <c r="AG18" s="86">
        <v>0.35606779999999999</v>
      </c>
      <c r="AH18" s="86">
        <v>3.2265700000000001E-2</v>
      </c>
      <c r="AI18" s="86">
        <v>0.1246587</v>
      </c>
      <c r="AJ18" s="86">
        <v>4.9413499999999999E-2</v>
      </c>
      <c r="AK18" s="86">
        <v>0.24587700000000001</v>
      </c>
      <c r="AL18" s="86">
        <v>5.1844500000000002E-2</v>
      </c>
      <c r="AM18" s="86">
        <v>1.37647E-2</v>
      </c>
      <c r="AN18" s="86">
        <v>9.7022700000000003E-2</v>
      </c>
      <c r="AO18" s="86">
        <v>0.1221627</v>
      </c>
      <c r="AP18" s="86">
        <v>1.34611E-2</v>
      </c>
      <c r="AQ18" s="86">
        <v>2.56387E-2</v>
      </c>
      <c r="AR18" s="86">
        <v>5.9338099999999998E-2</v>
      </c>
      <c r="AS18" s="86">
        <v>0.1968182</v>
      </c>
    </row>
    <row r="19" spans="1:45" x14ac:dyDescent="0.25">
      <c r="A19" s="85" t="s">
        <v>61</v>
      </c>
      <c r="B19" s="86">
        <v>0.5372053</v>
      </c>
      <c r="C19" s="86">
        <v>4.2257900000000001E-2</v>
      </c>
      <c r="D19" s="86">
        <v>0.20139380000000001</v>
      </c>
      <c r="E19" s="86">
        <v>0.56889800000000001</v>
      </c>
      <c r="F19" s="86">
        <v>0.18745029999999999</v>
      </c>
      <c r="G19" s="86">
        <v>0.53129139999999997</v>
      </c>
      <c r="H19" s="86">
        <v>0.22458259999999999</v>
      </c>
      <c r="I19" s="86">
        <v>5.2372500000000002E-2</v>
      </c>
      <c r="J19" s="86">
        <v>0.16919680000000001</v>
      </c>
      <c r="K19" s="86">
        <v>2.2556799999999998E-2</v>
      </c>
      <c r="L19" s="86">
        <v>2.4224099999999998E-2</v>
      </c>
      <c r="M19" s="86">
        <v>0.76917389999999997</v>
      </c>
      <c r="N19" s="86">
        <v>0.1019698</v>
      </c>
      <c r="O19" s="86">
        <v>0.10463219999999999</v>
      </c>
      <c r="P19" s="86">
        <v>0.29164119999999999</v>
      </c>
      <c r="Q19" s="86">
        <v>0.38912679999999999</v>
      </c>
      <c r="R19" s="86">
        <v>2.0118400000000002E-2</v>
      </c>
      <c r="S19" s="86">
        <v>5.32819E-2</v>
      </c>
      <c r="T19" s="86">
        <v>0.14652200000000001</v>
      </c>
      <c r="U19" s="86">
        <v>9.9309700000000001E-2</v>
      </c>
      <c r="V19" s="86">
        <v>0.40080579999999999</v>
      </c>
      <c r="W19" s="86">
        <v>0.30673030000000001</v>
      </c>
      <c r="X19" s="86">
        <v>0.2924639</v>
      </c>
      <c r="Y19" s="86">
        <v>0.19021160000000001</v>
      </c>
      <c r="Z19" s="86">
        <v>0.13720189999999999</v>
      </c>
      <c r="AA19" s="86">
        <v>0.1003159</v>
      </c>
      <c r="AB19" s="86">
        <v>0.1545262</v>
      </c>
      <c r="AC19" s="86">
        <v>1.55195E-2</v>
      </c>
      <c r="AD19" s="86">
        <v>0.21197659999999999</v>
      </c>
      <c r="AE19" s="86">
        <v>1.5261800000000001E-2</v>
      </c>
      <c r="AF19" s="86">
        <v>3.0143199999999998E-2</v>
      </c>
      <c r="AG19" s="86">
        <v>0.52280139999999997</v>
      </c>
      <c r="AH19" s="86">
        <v>4.6856099999999998E-2</v>
      </c>
      <c r="AI19" s="86">
        <v>0.1156939</v>
      </c>
      <c r="AJ19" s="86">
        <v>4.6438E-2</v>
      </c>
      <c r="AK19" s="86">
        <v>0.2382562</v>
      </c>
      <c r="AL19" s="86">
        <v>4.8937899999999999E-2</v>
      </c>
      <c r="AM19" s="86">
        <v>1.2400100000000001E-2</v>
      </c>
      <c r="AN19" s="86">
        <v>0.10506600000000001</v>
      </c>
      <c r="AO19" s="86">
        <v>0.13007340000000001</v>
      </c>
      <c r="AP19" s="86">
        <v>8.6919000000000007E-3</v>
      </c>
      <c r="AQ19" s="86">
        <v>2.4382500000000001E-2</v>
      </c>
      <c r="AR19" s="86">
        <v>4.7117100000000002E-2</v>
      </c>
      <c r="AS19" s="86">
        <v>0.222943</v>
      </c>
    </row>
    <row r="20" spans="1:45" x14ac:dyDescent="0.25">
      <c r="A20" s="85" t="s">
        <v>62</v>
      </c>
      <c r="B20" s="86">
        <v>0.46858470000000002</v>
      </c>
      <c r="C20" s="86">
        <v>0.24497479999999999</v>
      </c>
      <c r="D20" s="86">
        <v>0.1763093</v>
      </c>
      <c r="E20" s="86">
        <v>0.43906529999999999</v>
      </c>
      <c r="F20" s="86">
        <v>0.13965060000000001</v>
      </c>
      <c r="G20" s="86">
        <v>0.27329029999999999</v>
      </c>
      <c r="H20" s="86">
        <v>0.26869490000000001</v>
      </c>
      <c r="I20" s="86">
        <v>1.61771E-2</v>
      </c>
      <c r="J20" s="86">
        <v>0.39621299999999998</v>
      </c>
      <c r="K20" s="86">
        <v>4.56248E-2</v>
      </c>
      <c r="L20" s="86">
        <v>0</v>
      </c>
      <c r="M20" s="86">
        <v>0.76881699999999997</v>
      </c>
      <c r="N20" s="86">
        <v>6.8392900000000006E-2</v>
      </c>
      <c r="O20" s="86">
        <v>6.6840399999999994E-2</v>
      </c>
      <c r="P20" s="86">
        <v>0.42143550000000002</v>
      </c>
      <c r="Q20" s="86">
        <v>0.34013199999999999</v>
      </c>
      <c r="R20" s="86">
        <v>1.0500000000000001E-2</v>
      </c>
      <c r="S20" s="86">
        <v>0.10917689999999999</v>
      </c>
      <c r="T20" s="86">
        <v>8.5566100000000006E-2</v>
      </c>
      <c r="U20" s="86">
        <v>3.3189499999999997E-2</v>
      </c>
      <c r="V20" s="86">
        <v>0.29457040000000001</v>
      </c>
      <c r="W20" s="86">
        <v>0.65330549999999998</v>
      </c>
      <c r="X20" s="86">
        <v>5.2123999999999997E-2</v>
      </c>
      <c r="Y20" s="86">
        <v>8.2611000000000004E-3</v>
      </c>
      <c r="Z20" s="86">
        <v>1.1580399999999999E-2</v>
      </c>
      <c r="AA20" s="86">
        <v>2.7960000000000002E-4</v>
      </c>
      <c r="AB20" s="86">
        <v>2.3471200000000001E-2</v>
      </c>
      <c r="AC20" s="86">
        <v>2.063E-4</v>
      </c>
      <c r="AD20" s="86">
        <v>6.5771999999999997E-2</v>
      </c>
      <c r="AE20" s="86">
        <v>1.63862E-2</v>
      </c>
      <c r="AF20" s="86">
        <v>9.5119000000000002E-3</v>
      </c>
      <c r="AG20" s="86">
        <v>0.13999510000000001</v>
      </c>
      <c r="AH20" s="86">
        <v>4.0412999999999998E-2</v>
      </c>
      <c r="AI20" s="86">
        <v>0.11881360000000001</v>
      </c>
      <c r="AJ20" s="86">
        <v>7.4536400000000003E-2</v>
      </c>
      <c r="AK20" s="86">
        <v>0.25801859999999999</v>
      </c>
      <c r="AL20" s="86">
        <v>4.64042E-2</v>
      </c>
      <c r="AM20" s="86">
        <v>1.1798700000000001E-2</v>
      </c>
      <c r="AN20" s="86">
        <v>0.12007859999999999</v>
      </c>
      <c r="AO20" s="86">
        <v>7.3401800000000003E-2</v>
      </c>
      <c r="AP20" s="86">
        <v>2.05112E-2</v>
      </c>
      <c r="AQ20" s="86">
        <v>2.5148299999999998E-2</v>
      </c>
      <c r="AR20" s="86">
        <v>4.9299200000000001E-2</v>
      </c>
      <c r="AS20" s="86">
        <v>0.20198949999999999</v>
      </c>
    </row>
    <row r="21" spans="1:45" x14ac:dyDescent="0.25">
      <c r="A21" s="85" t="s">
        <v>63</v>
      </c>
      <c r="B21" s="86">
        <v>0.54682030000000004</v>
      </c>
      <c r="C21" s="86">
        <v>0.13425989999999999</v>
      </c>
      <c r="D21" s="86">
        <v>0.19738339999999999</v>
      </c>
      <c r="E21" s="86">
        <v>0.48779660000000002</v>
      </c>
      <c r="F21" s="86">
        <v>0.1805601</v>
      </c>
      <c r="G21" s="86">
        <v>0.40328059999999999</v>
      </c>
      <c r="H21" s="86">
        <v>5.9400599999999998E-2</v>
      </c>
      <c r="I21" s="86">
        <v>3.5491000000000002E-2</v>
      </c>
      <c r="J21" s="86">
        <v>0.4683407</v>
      </c>
      <c r="K21" s="86">
        <v>3.3487000000000003E-2</v>
      </c>
      <c r="L21" s="86">
        <v>9.5E-4</v>
      </c>
      <c r="M21" s="86">
        <v>0.51435699999999995</v>
      </c>
      <c r="N21" s="86">
        <v>0.24647820000000001</v>
      </c>
      <c r="O21" s="86">
        <v>0.2121536</v>
      </c>
      <c r="P21" s="86">
        <v>3.7341800000000001E-2</v>
      </c>
      <c r="Q21" s="86">
        <v>0.25395210000000001</v>
      </c>
      <c r="R21" s="86">
        <v>0.17293810000000001</v>
      </c>
      <c r="S21" s="86">
        <v>0.1096985</v>
      </c>
      <c r="T21" s="86">
        <v>0.27521240000000002</v>
      </c>
      <c r="U21" s="86">
        <v>0.15085709999999999</v>
      </c>
      <c r="V21" s="86">
        <v>0.3150637</v>
      </c>
      <c r="W21" s="86">
        <v>0.26522370000000001</v>
      </c>
      <c r="X21" s="86">
        <v>0.41971249999999999</v>
      </c>
      <c r="Y21" s="86">
        <v>0.1085343</v>
      </c>
      <c r="Z21" s="86">
        <v>0.11610429999999999</v>
      </c>
      <c r="AA21" s="86">
        <v>0.1143757</v>
      </c>
      <c r="AB21" s="86">
        <v>2.7706399999999999E-2</v>
      </c>
      <c r="AC21" s="86">
        <v>1.9127100000000001E-2</v>
      </c>
      <c r="AD21" s="86">
        <v>0.1188461</v>
      </c>
      <c r="AE21" s="86">
        <v>9.3246000000000006E-3</v>
      </c>
      <c r="AF21" s="86">
        <v>3.9189999999999997E-3</v>
      </c>
      <c r="AG21" s="86">
        <v>0.71789449999999999</v>
      </c>
      <c r="AH21" s="86">
        <v>2.8763299999999999E-2</v>
      </c>
      <c r="AI21" s="86">
        <v>0.123595</v>
      </c>
      <c r="AJ21" s="86">
        <v>5.7591000000000003E-2</v>
      </c>
      <c r="AK21" s="86">
        <v>0.27099259999999997</v>
      </c>
      <c r="AL21" s="86">
        <v>4.8857900000000003E-2</v>
      </c>
      <c r="AM21" s="86">
        <v>1.38657E-2</v>
      </c>
      <c r="AN21" s="86">
        <v>0.1111704</v>
      </c>
      <c r="AO21" s="86">
        <v>9.1795100000000004E-2</v>
      </c>
      <c r="AP21" s="86">
        <v>1.41136E-2</v>
      </c>
      <c r="AQ21" s="86">
        <v>2.84814E-2</v>
      </c>
      <c r="AR21" s="86">
        <v>4.4550800000000002E-2</v>
      </c>
      <c r="AS21" s="86">
        <v>0.1949864</v>
      </c>
    </row>
    <row r="22" spans="1:45" x14ac:dyDescent="0.25">
      <c r="A22" s="85" t="s">
        <v>64</v>
      </c>
      <c r="B22" s="86">
        <v>0.58788410000000002</v>
      </c>
      <c r="C22" s="86">
        <v>3.8595600000000001E-2</v>
      </c>
      <c r="D22" s="86">
        <v>0.19103410000000001</v>
      </c>
      <c r="E22" s="86">
        <v>0.56554970000000004</v>
      </c>
      <c r="F22" s="86">
        <v>0.20482059999999999</v>
      </c>
      <c r="G22" s="86">
        <v>0.1113691</v>
      </c>
      <c r="H22" s="86">
        <v>0.486958</v>
      </c>
      <c r="I22" s="86">
        <v>8.1384700000000004E-2</v>
      </c>
      <c r="J22" s="86">
        <v>0.30871670000000001</v>
      </c>
      <c r="K22" s="86">
        <v>1.15715E-2</v>
      </c>
      <c r="L22" s="86">
        <v>1.45706E-2</v>
      </c>
      <c r="M22" s="86">
        <v>0.54830029999999996</v>
      </c>
      <c r="N22" s="86">
        <v>0.17434649999999999</v>
      </c>
      <c r="O22" s="86">
        <v>0.2346897</v>
      </c>
      <c r="P22" s="86">
        <v>0.1207057</v>
      </c>
      <c r="Q22" s="86">
        <v>0.2075533</v>
      </c>
      <c r="R22" s="86">
        <v>4.2517800000000001E-2</v>
      </c>
      <c r="S22" s="86">
        <v>0.1078843</v>
      </c>
      <c r="T22" s="86">
        <v>0.30598570000000003</v>
      </c>
      <c r="U22" s="86">
        <v>0.21535309999999999</v>
      </c>
      <c r="V22" s="86">
        <v>0.50705169999999999</v>
      </c>
      <c r="W22" s="86">
        <v>0.27444200000000002</v>
      </c>
      <c r="X22" s="86">
        <v>0.21850639999999999</v>
      </c>
      <c r="Y22" s="86">
        <v>1.2253699999999999E-2</v>
      </c>
      <c r="Z22" s="86">
        <v>2.2568299999999999E-2</v>
      </c>
      <c r="AA22" s="86">
        <v>6.1888000000000004E-3</v>
      </c>
      <c r="AB22" s="86">
        <v>1.19002E-2</v>
      </c>
      <c r="AC22" s="86">
        <v>2.5018000000000002E-3</v>
      </c>
      <c r="AD22" s="86">
        <v>4.2624099999999998E-2</v>
      </c>
      <c r="AE22" s="86">
        <v>1.26242E-2</v>
      </c>
      <c r="AF22" s="86">
        <v>4.1685000000000003E-3</v>
      </c>
      <c r="AG22" s="86">
        <v>4.3735099999999999E-2</v>
      </c>
      <c r="AH22" s="86">
        <v>2.61575E-2</v>
      </c>
      <c r="AI22" s="86">
        <v>0.1782821</v>
      </c>
      <c r="AJ22" s="86">
        <v>5.95749E-2</v>
      </c>
      <c r="AK22" s="86">
        <v>0.2488928</v>
      </c>
      <c r="AL22" s="86">
        <v>4.6541399999999997E-2</v>
      </c>
      <c r="AM22" s="86">
        <v>1.4023600000000001E-2</v>
      </c>
      <c r="AN22" s="86">
        <v>9.8748600000000006E-2</v>
      </c>
      <c r="AO22" s="86">
        <v>4.1466200000000002E-2</v>
      </c>
      <c r="AP22" s="86">
        <v>2.7361999999999998E-3</v>
      </c>
      <c r="AQ22" s="86">
        <v>3.3468699999999997E-2</v>
      </c>
      <c r="AR22" s="86">
        <v>9.6965099999999999E-2</v>
      </c>
      <c r="AS22" s="86">
        <v>0.1793003</v>
      </c>
    </row>
    <row r="23" spans="1:45" x14ac:dyDescent="0.25">
      <c r="A23" s="85" t="s">
        <v>65</v>
      </c>
      <c r="B23" s="86">
        <v>0.64297409999999999</v>
      </c>
      <c r="C23" s="86">
        <v>3.1764100000000003E-2</v>
      </c>
      <c r="D23" s="86">
        <v>0.1238155</v>
      </c>
      <c r="E23" s="86">
        <v>0.60105189999999997</v>
      </c>
      <c r="F23" s="86">
        <v>0.24336840000000001</v>
      </c>
      <c r="G23" s="86">
        <v>0.17678930000000001</v>
      </c>
      <c r="H23" s="86">
        <v>0.49843870000000001</v>
      </c>
      <c r="I23" s="86">
        <v>6.9546399999999994E-2</v>
      </c>
      <c r="J23" s="86">
        <v>0.2444577</v>
      </c>
      <c r="K23" s="86">
        <v>1.07679E-2</v>
      </c>
      <c r="L23" s="86">
        <v>1.88E-5</v>
      </c>
      <c r="M23" s="86">
        <v>0.4826221</v>
      </c>
      <c r="N23" s="86">
        <v>0.2183446</v>
      </c>
      <c r="O23" s="86">
        <v>0.2844373</v>
      </c>
      <c r="P23" s="86">
        <v>1.9891599999999999E-2</v>
      </c>
      <c r="Q23" s="86">
        <v>0.12900010000000001</v>
      </c>
      <c r="R23" s="86">
        <v>0.1154114</v>
      </c>
      <c r="S23" s="86">
        <v>0.344997</v>
      </c>
      <c r="T23" s="86">
        <v>0.23616229999999999</v>
      </c>
      <c r="U23" s="86">
        <v>0.1545376</v>
      </c>
      <c r="V23" s="86">
        <v>0.50026230000000005</v>
      </c>
      <c r="W23" s="86">
        <v>0.3646934</v>
      </c>
      <c r="X23" s="86">
        <v>0.13504430000000001</v>
      </c>
      <c r="Y23" s="86">
        <v>2.7595000000000001E-2</v>
      </c>
      <c r="Z23" s="86">
        <v>1.4817E-2</v>
      </c>
      <c r="AA23" s="86">
        <v>1.24181E-2</v>
      </c>
      <c r="AB23" s="86">
        <v>3.05349E-2</v>
      </c>
      <c r="AC23" s="86">
        <v>3.4175999999999998E-3</v>
      </c>
      <c r="AD23" s="86">
        <v>5.8468699999999998E-2</v>
      </c>
      <c r="AE23" s="86">
        <v>7.8253000000000003E-3</v>
      </c>
      <c r="AF23" s="86">
        <v>3.5068999999999999E-3</v>
      </c>
      <c r="AG23" s="86">
        <v>0.36903229999999998</v>
      </c>
      <c r="AH23" s="86">
        <v>3.7717300000000002E-2</v>
      </c>
      <c r="AI23" s="86">
        <v>0.1750419</v>
      </c>
      <c r="AJ23" s="86">
        <v>5.03165E-2</v>
      </c>
      <c r="AK23" s="86">
        <v>0.2846648</v>
      </c>
      <c r="AL23" s="86">
        <v>6.0230600000000002E-2</v>
      </c>
      <c r="AM23" s="86">
        <v>2.7489E-2</v>
      </c>
      <c r="AN23" s="86">
        <v>0.1012969</v>
      </c>
      <c r="AO23" s="86">
        <v>6.4321600000000007E-2</v>
      </c>
      <c r="AP23" s="86">
        <v>3.7764000000000001E-3</v>
      </c>
      <c r="AQ23" s="86">
        <v>3.2152100000000003E-2</v>
      </c>
      <c r="AR23" s="86">
        <v>3.9716099999999997E-2</v>
      </c>
      <c r="AS23" s="86">
        <v>0.1609942</v>
      </c>
    </row>
    <row r="24" spans="1:45" x14ac:dyDescent="0.25">
      <c r="A24" s="85" t="s">
        <v>66</v>
      </c>
      <c r="B24" s="86">
        <v>0.52404479999999998</v>
      </c>
      <c r="C24" s="86">
        <v>3.7008899999999997E-2</v>
      </c>
      <c r="D24" s="86">
        <v>0.19368489999999999</v>
      </c>
      <c r="E24" s="86">
        <v>0.56825139999999996</v>
      </c>
      <c r="F24" s="86">
        <v>0.2010547</v>
      </c>
      <c r="G24" s="86">
        <v>0.39097009999999999</v>
      </c>
      <c r="H24" s="86">
        <v>0.19741320000000001</v>
      </c>
      <c r="I24" s="86">
        <v>8.1434800000000002E-2</v>
      </c>
      <c r="J24" s="86">
        <v>0.29743340000000001</v>
      </c>
      <c r="K24" s="86">
        <v>3.27485E-2</v>
      </c>
      <c r="L24" s="86">
        <v>2.9621999999999999E-2</v>
      </c>
      <c r="M24" s="86">
        <v>0.72822379999999998</v>
      </c>
      <c r="N24" s="86">
        <v>9.4513299999999995E-2</v>
      </c>
      <c r="O24" s="86">
        <v>0.13204089999999999</v>
      </c>
      <c r="P24" s="86">
        <v>0.24277290000000001</v>
      </c>
      <c r="Q24" s="86">
        <v>0.31288260000000001</v>
      </c>
      <c r="R24" s="86">
        <v>8.2990599999999998E-2</v>
      </c>
      <c r="S24" s="86">
        <v>7.3733099999999996E-2</v>
      </c>
      <c r="T24" s="86">
        <v>0.16884009999999999</v>
      </c>
      <c r="U24" s="86">
        <v>0.1187806</v>
      </c>
      <c r="V24" s="86">
        <v>0.29093540000000001</v>
      </c>
      <c r="W24" s="86">
        <v>0.25310569999999999</v>
      </c>
      <c r="X24" s="86">
        <v>0.4559589</v>
      </c>
      <c r="Y24" s="86">
        <v>0.2974367</v>
      </c>
      <c r="Z24" s="86">
        <v>0.22098409999999999</v>
      </c>
      <c r="AA24" s="86">
        <v>4.8111599999999997E-2</v>
      </c>
      <c r="AB24" s="86">
        <v>0.17704619999999999</v>
      </c>
      <c r="AC24" s="86">
        <v>2.1709800000000001E-2</v>
      </c>
      <c r="AD24" s="86">
        <v>0.1204513</v>
      </c>
      <c r="AE24" s="86">
        <v>4.1657899999999998E-2</v>
      </c>
      <c r="AF24" s="86">
        <v>1.55849E-2</v>
      </c>
      <c r="AG24" s="86">
        <v>0.45796439999999999</v>
      </c>
      <c r="AH24" s="86">
        <v>4.31256E-2</v>
      </c>
      <c r="AI24" s="86">
        <v>0.14875060000000001</v>
      </c>
      <c r="AJ24" s="86">
        <v>4.4994199999999998E-2</v>
      </c>
      <c r="AK24" s="86">
        <v>0.2325004</v>
      </c>
      <c r="AL24" s="86">
        <v>4.9220399999999997E-2</v>
      </c>
      <c r="AM24" s="86">
        <v>1.3975899999999999E-2</v>
      </c>
      <c r="AN24" s="86">
        <v>9.9909799999999993E-2</v>
      </c>
      <c r="AO24" s="86">
        <v>0.13861670000000001</v>
      </c>
      <c r="AP24" s="86">
        <v>9.4436999999999993E-3</v>
      </c>
      <c r="AQ24" s="86">
        <v>3.1025400000000002E-2</v>
      </c>
      <c r="AR24" s="86">
        <v>4.1358800000000001E-2</v>
      </c>
      <c r="AS24" s="86">
        <v>0.19020409999999999</v>
      </c>
    </row>
    <row r="25" spans="1:45" x14ac:dyDescent="0.25">
      <c r="A25" s="85" t="s">
        <v>67</v>
      </c>
      <c r="B25" s="86">
        <v>0.56691769999999997</v>
      </c>
      <c r="C25" s="86">
        <v>3.5918600000000002E-2</v>
      </c>
      <c r="D25" s="86">
        <v>0.16763510000000001</v>
      </c>
      <c r="E25" s="86">
        <v>0.57860999999999996</v>
      </c>
      <c r="F25" s="86">
        <v>0.21783630000000001</v>
      </c>
      <c r="G25" s="86">
        <v>0.19233030000000001</v>
      </c>
      <c r="H25" s="86">
        <v>0.30537500000000001</v>
      </c>
      <c r="I25" s="86">
        <v>0.1100529</v>
      </c>
      <c r="J25" s="86">
        <v>0.34228380000000003</v>
      </c>
      <c r="K25" s="86">
        <v>4.9958000000000002E-2</v>
      </c>
      <c r="L25" s="86">
        <v>6.4133000000000003E-3</v>
      </c>
      <c r="M25" s="86">
        <v>0.4442142</v>
      </c>
      <c r="N25" s="86">
        <v>0.25272109999999998</v>
      </c>
      <c r="O25" s="86">
        <v>0.23677019999999999</v>
      </c>
      <c r="P25" s="86">
        <v>0.15192720000000001</v>
      </c>
      <c r="Q25" s="86">
        <v>0.25212050000000003</v>
      </c>
      <c r="R25" s="86">
        <v>6.2423300000000001E-2</v>
      </c>
      <c r="S25" s="86">
        <v>0.1362332</v>
      </c>
      <c r="T25" s="86">
        <v>0.2605748</v>
      </c>
      <c r="U25" s="86">
        <v>0.13672100000000001</v>
      </c>
      <c r="V25" s="86">
        <v>0.39766449999999998</v>
      </c>
      <c r="W25" s="86">
        <v>0.26150299999999999</v>
      </c>
      <c r="X25" s="86">
        <v>0.34083249999999998</v>
      </c>
      <c r="Y25" s="86">
        <v>4.9645500000000002E-2</v>
      </c>
      <c r="Z25" s="86">
        <v>5.8294100000000001E-2</v>
      </c>
      <c r="AA25" s="86">
        <v>2.7612500000000002E-2</v>
      </c>
      <c r="AB25" s="86">
        <v>7.6935600000000007E-2</v>
      </c>
      <c r="AC25" s="86">
        <v>1.0824999999999999E-3</v>
      </c>
      <c r="AD25" s="86">
        <v>8.1267900000000004E-2</v>
      </c>
      <c r="AE25" s="86">
        <v>5.7920999999999997E-3</v>
      </c>
      <c r="AF25" s="86">
        <v>2.0918599999999999E-2</v>
      </c>
      <c r="AG25" s="86">
        <v>0.431614</v>
      </c>
      <c r="AH25" s="86">
        <v>2.9096299999999999E-2</v>
      </c>
      <c r="AI25" s="86">
        <v>0.131187</v>
      </c>
      <c r="AJ25" s="86">
        <v>4.9380300000000002E-2</v>
      </c>
      <c r="AK25" s="86">
        <v>0.25850240000000002</v>
      </c>
      <c r="AL25" s="86">
        <v>6.00995E-2</v>
      </c>
      <c r="AM25" s="86">
        <v>1.6280800000000002E-2</v>
      </c>
      <c r="AN25" s="86">
        <v>9.6324800000000002E-2</v>
      </c>
      <c r="AO25" s="86">
        <v>0.11070099999999999</v>
      </c>
      <c r="AP25" s="86">
        <v>1.0007E-2</v>
      </c>
      <c r="AQ25" s="86">
        <v>3.1223999999999998E-2</v>
      </c>
      <c r="AR25" s="86">
        <v>4.8342299999999998E-2</v>
      </c>
      <c r="AS25" s="86">
        <v>0.1879509</v>
      </c>
    </row>
    <row r="26" spans="1:45" x14ac:dyDescent="0.25">
      <c r="A26" s="85" t="s">
        <v>68</v>
      </c>
      <c r="B26" s="86">
        <v>0.51336820000000005</v>
      </c>
      <c r="C26" s="86">
        <v>0.3308142</v>
      </c>
      <c r="D26" s="86">
        <v>0.21822259999999999</v>
      </c>
      <c r="E26" s="86">
        <v>0.33671679999999998</v>
      </c>
      <c r="F26" s="86">
        <v>0.1142464</v>
      </c>
      <c r="G26" s="86">
        <v>0.46510950000000001</v>
      </c>
      <c r="H26" s="86">
        <v>9.3851100000000007E-2</v>
      </c>
      <c r="I26" s="86">
        <v>1.51968E-2</v>
      </c>
      <c r="J26" s="86">
        <v>0.40548210000000001</v>
      </c>
      <c r="K26" s="86">
        <v>2.03606E-2</v>
      </c>
      <c r="L26" s="86">
        <v>5.6571E-3</v>
      </c>
      <c r="M26" s="86">
        <v>0.90478369999999997</v>
      </c>
      <c r="N26" s="86">
        <v>5.23869E-2</v>
      </c>
      <c r="O26" s="86">
        <v>2.8412300000000001E-2</v>
      </c>
      <c r="P26" s="86">
        <v>0.45229999999999998</v>
      </c>
      <c r="Q26" s="86">
        <v>0.45282470000000002</v>
      </c>
      <c r="R26" s="86">
        <v>3.3256099999999997E-2</v>
      </c>
      <c r="S26" s="86">
        <v>3.7101000000000002E-2</v>
      </c>
      <c r="T26" s="86">
        <v>2.0279800000000001E-2</v>
      </c>
      <c r="U26" s="86">
        <v>4.2383000000000004E-3</v>
      </c>
      <c r="V26" s="86">
        <v>0.35841210000000001</v>
      </c>
      <c r="W26" s="86">
        <v>0.36403669999999999</v>
      </c>
      <c r="X26" s="86">
        <v>0.2775511</v>
      </c>
      <c r="Y26" s="86">
        <v>2.08255E-2</v>
      </c>
      <c r="Z26" s="86">
        <v>2.3797700000000001E-2</v>
      </c>
      <c r="AA26" s="86">
        <v>9.0872999999999995E-3</v>
      </c>
      <c r="AB26" s="86">
        <v>0.1047922</v>
      </c>
      <c r="AC26" s="86">
        <v>7.3899999999999994E-5</v>
      </c>
      <c r="AD26" s="86">
        <v>0.14633789999999999</v>
      </c>
      <c r="AE26" s="86">
        <v>1.8133300000000002E-2</v>
      </c>
      <c r="AF26" s="86">
        <v>5.2691999999999999E-3</v>
      </c>
      <c r="AG26" s="86">
        <v>0.30649870000000001</v>
      </c>
      <c r="AH26" s="86">
        <v>3.12698E-2</v>
      </c>
      <c r="AI26" s="86">
        <v>0.10476770000000001</v>
      </c>
      <c r="AJ26" s="86">
        <v>4.4910699999999998E-2</v>
      </c>
      <c r="AK26" s="86">
        <v>0.25318230000000003</v>
      </c>
      <c r="AL26" s="86">
        <v>3.9152899999999997E-2</v>
      </c>
      <c r="AM26" s="86">
        <v>9.3732999999999993E-3</v>
      </c>
      <c r="AN26" s="86">
        <v>0.1196953</v>
      </c>
      <c r="AO26" s="86">
        <v>0.12310219999999999</v>
      </c>
      <c r="AP26" s="86">
        <v>1.2390099999999999E-2</v>
      </c>
      <c r="AQ26" s="86">
        <v>1.92271E-2</v>
      </c>
      <c r="AR26" s="86">
        <v>5.6683900000000002E-2</v>
      </c>
      <c r="AS26" s="86">
        <v>0.2175146</v>
      </c>
    </row>
    <row r="27" spans="1:45" x14ac:dyDescent="0.25">
      <c r="A27" s="85" t="s">
        <v>69</v>
      </c>
      <c r="B27" s="86">
        <v>0.52876009999999996</v>
      </c>
      <c r="C27" s="86">
        <v>0.110847</v>
      </c>
      <c r="D27" s="86">
        <v>0.1754068</v>
      </c>
      <c r="E27" s="86">
        <v>0.51227520000000004</v>
      </c>
      <c r="F27" s="86">
        <v>0.20147090000000001</v>
      </c>
      <c r="G27" s="86">
        <v>0.4078987</v>
      </c>
      <c r="H27" s="86">
        <v>0.28649590000000003</v>
      </c>
      <c r="I27" s="86">
        <v>7.4193200000000001E-2</v>
      </c>
      <c r="J27" s="86">
        <v>0.19808519999999999</v>
      </c>
      <c r="K27" s="86">
        <v>3.3327000000000002E-2</v>
      </c>
      <c r="L27" s="86">
        <v>1.46541E-2</v>
      </c>
      <c r="M27" s="86">
        <v>0.64899079999999998</v>
      </c>
      <c r="N27" s="86">
        <v>0.12562290000000001</v>
      </c>
      <c r="O27" s="86">
        <v>0.1934853</v>
      </c>
      <c r="P27" s="86">
        <v>0.24150050000000001</v>
      </c>
      <c r="Q27" s="86">
        <v>0.290796</v>
      </c>
      <c r="R27" s="86">
        <v>2.2308700000000001E-2</v>
      </c>
      <c r="S27" s="86">
        <v>0.25707370000000002</v>
      </c>
      <c r="T27" s="86">
        <v>0.14040449999999999</v>
      </c>
      <c r="U27" s="86">
        <v>4.7916599999999997E-2</v>
      </c>
      <c r="V27" s="86">
        <v>0.40488049999999998</v>
      </c>
      <c r="W27" s="86">
        <v>0.27914240000000001</v>
      </c>
      <c r="X27" s="86">
        <v>0.31597710000000001</v>
      </c>
      <c r="Y27" s="86">
        <v>9.0714900000000001E-2</v>
      </c>
      <c r="Z27" s="86">
        <v>4.4770400000000002E-2</v>
      </c>
      <c r="AA27" s="86">
        <v>1.9471200000000001E-2</v>
      </c>
      <c r="AB27" s="86">
        <v>0.1627246</v>
      </c>
      <c r="AC27" s="86">
        <v>4.2339999999999999E-3</v>
      </c>
      <c r="AD27" s="86">
        <v>7.6322500000000001E-2</v>
      </c>
      <c r="AE27" s="86">
        <v>1.5711699999999999E-2</v>
      </c>
      <c r="AF27" s="86">
        <v>9.7462999999999994E-3</v>
      </c>
      <c r="AG27" s="86">
        <v>0.19913710000000001</v>
      </c>
      <c r="AH27" s="86">
        <v>3.3767999999999999E-2</v>
      </c>
      <c r="AI27" s="86">
        <v>0.1320981</v>
      </c>
      <c r="AJ27" s="86">
        <v>5.30816E-2</v>
      </c>
      <c r="AK27" s="86">
        <v>0.2471488</v>
      </c>
      <c r="AL27" s="86">
        <v>6.0865500000000003E-2</v>
      </c>
      <c r="AM27" s="86">
        <v>1.8372099999999999E-2</v>
      </c>
      <c r="AN27" s="86">
        <v>0.111259</v>
      </c>
      <c r="AO27" s="86">
        <v>9.9013500000000004E-2</v>
      </c>
      <c r="AP27" s="86">
        <v>6.7600999999999998E-3</v>
      </c>
      <c r="AQ27" s="86">
        <v>2.7676699999999999E-2</v>
      </c>
      <c r="AR27" s="86">
        <v>4.1895300000000003E-2</v>
      </c>
      <c r="AS27" s="86">
        <v>0.20182929999999999</v>
      </c>
    </row>
    <row r="28" spans="1:45" x14ac:dyDescent="0.25">
      <c r="A28" s="85" t="s">
        <v>70</v>
      </c>
      <c r="B28" s="86">
        <v>0.52836689999999997</v>
      </c>
      <c r="C28" s="86">
        <v>0.2976142</v>
      </c>
      <c r="D28" s="86">
        <v>0.19754050000000001</v>
      </c>
      <c r="E28" s="86">
        <v>0.38538719999999999</v>
      </c>
      <c r="F28" s="86">
        <v>0.1194581</v>
      </c>
      <c r="G28" s="86">
        <v>0.57970880000000002</v>
      </c>
      <c r="H28" s="86">
        <v>0.13183410000000001</v>
      </c>
      <c r="I28" s="86">
        <v>3.4458200000000001E-2</v>
      </c>
      <c r="J28" s="86">
        <v>3.3947999999999999E-2</v>
      </c>
      <c r="K28" s="86">
        <v>0.22005089999999999</v>
      </c>
      <c r="L28" s="86">
        <v>2.0557200000000001E-2</v>
      </c>
      <c r="M28" s="86">
        <v>0.7190725</v>
      </c>
      <c r="N28" s="86">
        <v>0.13246230000000001</v>
      </c>
      <c r="O28" s="86">
        <v>0.1221918</v>
      </c>
      <c r="P28" s="86">
        <v>0.33838469999999998</v>
      </c>
      <c r="Q28" s="86">
        <v>0.48576859999999999</v>
      </c>
      <c r="R28" s="86">
        <v>4.79119E-2</v>
      </c>
      <c r="S28" s="86">
        <v>7.7176599999999998E-2</v>
      </c>
      <c r="T28" s="86">
        <v>2.3978300000000001E-2</v>
      </c>
      <c r="U28" s="86">
        <v>2.6780000000000002E-2</v>
      </c>
      <c r="V28" s="86">
        <v>0.43005680000000002</v>
      </c>
      <c r="W28" s="86">
        <v>0.35089670000000001</v>
      </c>
      <c r="X28" s="86">
        <v>0.21904650000000001</v>
      </c>
      <c r="Y28" s="86">
        <v>1.49909E-2</v>
      </c>
      <c r="Z28" s="86">
        <v>5.0664099999999997E-2</v>
      </c>
      <c r="AA28" s="86">
        <v>2.0755300000000001E-2</v>
      </c>
      <c r="AB28" s="86">
        <v>8.4182800000000002E-2</v>
      </c>
      <c r="AC28" s="86">
        <v>1.5120000000000001E-3</v>
      </c>
      <c r="AD28" s="86">
        <v>4.9537100000000001E-2</v>
      </c>
      <c r="AE28" s="86">
        <v>1.127E-3</v>
      </c>
      <c r="AF28" s="86">
        <v>3.1153000000000001E-3</v>
      </c>
      <c r="AG28" s="86">
        <v>6.6224400000000003E-2</v>
      </c>
      <c r="AH28" s="86">
        <v>2.8226399999999999E-2</v>
      </c>
      <c r="AI28" s="86">
        <v>0.1038164</v>
      </c>
      <c r="AJ28" s="86">
        <v>7.6905899999999999E-2</v>
      </c>
      <c r="AK28" s="86">
        <v>0.2324823</v>
      </c>
      <c r="AL28" s="86">
        <v>4.7822700000000003E-2</v>
      </c>
      <c r="AM28" s="86">
        <v>1.1193E-2</v>
      </c>
      <c r="AN28" s="86">
        <v>0.1454076</v>
      </c>
      <c r="AO28" s="86">
        <v>4.2528099999999999E-2</v>
      </c>
      <c r="AP28" s="86">
        <v>2.6290000000000001E-2</v>
      </c>
      <c r="AQ28" s="86">
        <v>3.7744800000000002E-2</v>
      </c>
      <c r="AR28" s="86">
        <v>7.7005799999999999E-2</v>
      </c>
      <c r="AS28" s="86">
        <v>0.19880349999999999</v>
      </c>
    </row>
    <row r="29" spans="1:45" x14ac:dyDescent="0.25">
      <c r="A29" s="85" t="s">
        <v>71</v>
      </c>
      <c r="B29" s="86">
        <v>0.56885240000000004</v>
      </c>
      <c r="C29" s="86">
        <v>5.3204799999999997E-2</v>
      </c>
      <c r="D29" s="86">
        <v>0.18711800000000001</v>
      </c>
      <c r="E29" s="86">
        <v>0.58468209999999998</v>
      </c>
      <c r="F29" s="86">
        <v>0.17499519999999999</v>
      </c>
      <c r="G29" s="86">
        <v>0.20361319999999999</v>
      </c>
      <c r="H29" s="86">
        <v>0.52771449999999998</v>
      </c>
      <c r="I29" s="86">
        <v>6.9947499999999996E-2</v>
      </c>
      <c r="J29" s="86">
        <v>0.16847200000000001</v>
      </c>
      <c r="K29" s="86">
        <v>3.02528E-2</v>
      </c>
      <c r="L29" s="86">
        <v>2.9878399999999999E-2</v>
      </c>
      <c r="M29" s="86">
        <v>0.52573429999999999</v>
      </c>
      <c r="N29" s="86">
        <v>0.20101720000000001</v>
      </c>
      <c r="O29" s="86">
        <v>0.2183504</v>
      </c>
      <c r="P29" s="86">
        <v>4.2072900000000003E-2</v>
      </c>
      <c r="Q29" s="86">
        <v>0.2186128</v>
      </c>
      <c r="R29" s="86">
        <v>0.15644710000000001</v>
      </c>
      <c r="S29" s="86">
        <v>0.14858740000000001</v>
      </c>
      <c r="T29" s="86">
        <v>0.29355809999999999</v>
      </c>
      <c r="U29" s="86">
        <v>0.1407216</v>
      </c>
      <c r="V29" s="86">
        <v>0.48267559999999998</v>
      </c>
      <c r="W29" s="86">
        <v>0.21694920000000001</v>
      </c>
      <c r="X29" s="86">
        <v>0.30037520000000001</v>
      </c>
      <c r="Y29" s="86">
        <v>6.0886700000000002E-2</v>
      </c>
      <c r="Z29" s="86">
        <v>2.4095800000000001E-2</v>
      </c>
      <c r="AA29" s="86">
        <v>2.5043999999999999E-3</v>
      </c>
      <c r="AB29" s="86">
        <v>0.13833419999999999</v>
      </c>
      <c r="AC29" s="86">
        <v>5.3890000000000003E-4</v>
      </c>
      <c r="AD29" s="86">
        <v>3.8666600000000002E-2</v>
      </c>
      <c r="AE29" s="86">
        <v>4.2770999999999998E-3</v>
      </c>
      <c r="AF29" s="86">
        <v>9.2528000000000003E-3</v>
      </c>
      <c r="AG29" s="86">
        <v>5.4457899999999997E-2</v>
      </c>
      <c r="AH29" s="86">
        <v>2.53146E-2</v>
      </c>
      <c r="AI29" s="86">
        <v>0.1237253</v>
      </c>
      <c r="AJ29" s="86">
        <v>6.0847999999999999E-2</v>
      </c>
      <c r="AK29" s="86">
        <v>0.24028959999999999</v>
      </c>
      <c r="AL29" s="86">
        <v>6.2761600000000001E-2</v>
      </c>
      <c r="AM29" s="86">
        <v>1.73063E-2</v>
      </c>
      <c r="AN29" s="86">
        <v>9.7620700000000005E-2</v>
      </c>
      <c r="AO29" s="86">
        <v>0.10324170000000001</v>
      </c>
      <c r="AP29" s="86">
        <v>1.6320399999999999E-2</v>
      </c>
      <c r="AQ29" s="86">
        <v>2.6858199999999999E-2</v>
      </c>
      <c r="AR29" s="86">
        <v>5.21205E-2</v>
      </c>
      <c r="AS29" s="86">
        <v>0.19890759999999999</v>
      </c>
    </row>
    <row r="30" spans="1:45" x14ac:dyDescent="0.25">
      <c r="A30" s="85" t="s">
        <v>72</v>
      </c>
      <c r="B30" s="86">
        <v>0.6051202</v>
      </c>
      <c r="C30" s="86">
        <v>5.8542299999999999E-2</v>
      </c>
      <c r="D30" s="86">
        <v>0.15610579999999999</v>
      </c>
      <c r="E30" s="86">
        <v>0.51651409999999998</v>
      </c>
      <c r="F30" s="86">
        <v>0.26883780000000002</v>
      </c>
      <c r="G30" s="86">
        <v>0.14464399999999999</v>
      </c>
      <c r="H30" s="86">
        <v>0.706982</v>
      </c>
      <c r="I30" s="86">
        <v>6.4183299999999999E-2</v>
      </c>
      <c r="J30" s="86">
        <v>6.4562700000000001E-2</v>
      </c>
      <c r="K30" s="86">
        <v>1.9628E-2</v>
      </c>
      <c r="L30" s="86">
        <v>1.06976E-2</v>
      </c>
      <c r="M30" s="86">
        <v>0.37757839999999998</v>
      </c>
      <c r="N30" s="86">
        <v>0.2452907</v>
      </c>
      <c r="O30" s="86">
        <v>0.28848230000000002</v>
      </c>
      <c r="P30" s="86">
        <v>6.17872E-2</v>
      </c>
      <c r="Q30" s="86">
        <v>0.1056967</v>
      </c>
      <c r="R30" s="86">
        <v>3.2290899999999997E-2</v>
      </c>
      <c r="S30" s="86">
        <v>0.26819569999999998</v>
      </c>
      <c r="T30" s="86">
        <v>0.34256639999999999</v>
      </c>
      <c r="U30" s="86">
        <v>0.1894631</v>
      </c>
      <c r="V30" s="86">
        <v>0.42505559999999998</v>
      </c>
      <c r="W30" s="86">
        <v>0.53335200000000005</v>
      </c>
      <c r="X30" s="86">
        <v>4.1592400000000002E-2</v>
      </c>
      <c r="Y30" s="86">
        <v>0.17840980000000001</v>
      </c>
      <c r="Z30" s="86">
        <v>1.5635E-2</v>
      </c>
      <c r="AA30" s="86">
        <v>7.8703999999999996E-3</v>
      </c>
      <c r="AB30" s="86">
        <v>4.0261999999999997E-3</v>
      </c>
      <c r="AC30" s="86">
        <v>2.00076E-2</v>
      </c>
      <c r="AD30" s="86">
        <v>2.29742E-2</v>
      </c>
      <c r="AE30" s="86">
        <v>1.2593699999999999E-2</v>
      </c>
      <c r="AF30" s="86">
        <v>6.8113000000000002E-3</v>
      </c>
      <c r="AG30" s="86">
        <v>0.2319311</v>
      </c>
      <c r="AH30" s="86">
        <v>5.3651400000000002E-2</v>
      </c>
      <c r="AI30" s="86">
        <v>0.14298939999999999</v>
      </c>
      <c r="AJ30" s="86">
        <v>7.2424799999999998E-2</v>
      </c>
      <c r="AK30" s="86">
        <v>0.16562350000000001</v>
      </c>
      <c r="AL30" s="86">
        <v>4.7771399999999999E-2</v>
      </c>
      <c r="AM30" s="86">
        <v>1.3929E-2</v>
      </c>
      <c r="AN30" s="86">
        <v>0.2353112</v>
      </c>
      <c r="AO30" s="86">
        <v>4.3454899999999998E-2</v>
      </c>
      <c r="AP30" s="86">
        <v>1.3092700000000001E-2</v>
      </c>
      <c r="AQ30" s="86">
        <v>2.4996899999999999E-2</v>
      </c>
      <c r="AR30" s="86">
        <v>4.4114199999999999E-2</v>
      </c>
      <c r="AS30" s="86">
        <v>0.1962921</v>
      </c>
    </row>
    <row r="31" spans="1:45" x14ac:dyDescent="0.25">
      <c r="A31" s="85" t="s">
        <v>73</v>
      </c>
      <c r="B31" s="86">
        <v>0.65591820000000001</v>
      </c>
      <c r="C31" s="86">
        <v>7.7180399999999996E-2</v>
      </c>
      <c r="D31" s="86">
        <v>0.18157200000000001</v>
      </c>
      <c r="E31" s="86">
        <v>0.4846898</v>
      </c>
      <c r="F31" s="86">
        <v>0.2565578</v>
      </c>
      <c r="G31" s="86">
        <v>0.3810328</v>
      </c>
      <c r="H31" s="86">
        <v>0.36971159999999997</v>
      </c>
      <c r="I31" s="86">
        <v>0.10314669999999999</v>
      </c>
      <c r="J31" s="86">
        <v>0.13123280000000001</v>
      </c>
      <c r="K31" s="86">
        <v>1.4876199999999999E-2</v>
      </c>
      <c r="L31" s="86">
        <v>9.2402999999999999E-3</v>
      </c>
      <c r="M31" s="86">
        <v>0.46049620000000002</v>
      </c>
      <c r="N31" s="86">
        <v>0.2098815</v>
      </c>
      <c r="O31" s="86">
        <v>0.30143799999999998</v>
      </c>
      <c r="P31" s="86">
        <v>9.5311099999999996E-2</v>
      </c>
      <c r="Q31" s="86">
        <v>0.1730498</v>
      </c>
      <c r="R31" s="86">
        <v>0.1527095</v>
      </c>
      <c r="S31" s="86">
        <v>0.29986020000000002</v>
      </c>
      <c r="T31" s="86">
        <v>0.1636513</v>
      </c>
      <c r="U31" s="86">
        <v>0.1154182</v>
      </c>
      <c r="V31" s="86">
        <v>0.48251690000000003</v>
      </c>
      <c r="W31" s="86">
        <v>0.3039693</v>
      </c>
      <c r="X31" s="86">
        <v>0.21351390000000001</v>
      </c>
      <c r="Y31" s="86">
        <v>5.36774E-2</v>
      </c>
      <c r="Z31" s="86">
        <v>7.9116800000000001E-2</v>
      </c>
      <c r="AA31" s="86">
        <v>2.4975600000000001E-2</v>
      </c>
      <c r="AB31" s="86">
        <v>3.0918999999999999E-2</v>
      </c>
      <c r="AC31" s="86">
        <v>1.1829599999999999E-2</v>
      </c>
      <c r="AD31" s="86">
        <v>7.6438800000000001E-2</v>
      </c>
      <c r="AE31" s="86">
        <v>1.90502E-2</v>
      </c>
      <c r="AF31" s="86">
        <v>7.8171000000000004E-3</v>
      </c>
      <c r="AG31" s="86">
        <v>0.32700459999999998</v>
      </c>
      <c r="AH31" s="86">
        <v>2.4191399999999998E-2</v>
      </c>
      <c r="AI31" s="86">
        <v>0.14564869999999999</v>
      </c>
      <c r="AJ31" s="86">
        <v>4.7615200000000003E-2</v>
      </c>
      <c r="AK31" s="86">
        <v>0.23398450000000001</v>
      </c>
      <c r="AL31" s="86">
        <v>4.8913100000000001E-2</v>
      </c>
      <c r="AM31" s="86">
        <v>1.7085199999999998E-2</v>
      </c>
      <c r="AN31" s="86">
        <v>0.1098479</v>
      </c>
      <c r="AO31" s="86">
        <v>0.1017648</v>
      </c>
      <c r="AP31" s="86">
        <v>3.8819000000000002E-3</v>
      </c>
      <c r="AQ31" s="86">
        <v>3.2036200000000001E-2</v>
      </c>
      <c r="AR31" s="86">
        <v>4.8003799999999999E-2</v>
      </c>
      <c r="AS31" s="86">
        <v>0.21121880000000001</v>
      </c>
    </row>
    <row r="32" spans="1:45" x14ac:dyDescent="0.25">
      <c r="A32" s="85" t="s">
        <v>74</v>
      </c>
      <c r="B32" s="86">
        <v>0.62642350000000002</v>
      </c>
      <c r="C32" s="86">
        <v>5.2996500000000002E-2</v>
      </c>
      <c r="D32" s="86">
        <v>0.13627449999999999</v>
      </c>
      <c r="E32" s="86">
        <v>0.52579310000000001</v>
      </c>
      <c r="F32" s="86">
        <v>0.28493600000000002</v>
      </c>
      <c r="G32" s="86">
        <v>0.1103707</v>
      </c>
      <c r="H32" s="86">
        <v>0.64372560000000001</v>
      </c>
      <c r="I32" s="86">
        <v>4.1770000000000002E-2</v>
      </c>
      <c r="J32" s="86">
        <v>0.19791429999999999</v>
      </c>
      <c r="K32" s="86">
        <v>6.2193999999999999E-3</v>
      </c>
      <c r="L32" s="86">
        <v>3.4050900000000002E-2</v>
      </c>
      <c r="M32" s="86">
        <v>0.5060192</v>
      </c>
      <c r="N32" s="86">
        <v>0.23372870000000001</v>
      </c>
      <c r="O32" s="86">
        <v>0.2173544</v>
      </c>
      <c r="P32" s="86">
        <v>8.1018400000000004E-2</v>
      </c>
      <c r="Q32" s="86">
        <v>0.16398299999999999</v>
      </c>
      <c r="R32" s="86">
        <v>5.0078900000000003E-2</v>
      </c>
      <c r="S32" s="86">
        <v>0.41351460000000001</v>
      </c>
      <c r="T32" s="86">
        <v>0.20451030000000001</v>
      </c>
      <c r="U32" s="86">
        <v>8.6894899999999997E-2</v>
      </c>
      <c r="V32" s="86">
        <v>0.51416649999999997</v>
      </c>
      <c r="W32" s="86">
        <v>0.32220749999999998</v>
      </c>
      <c r="X32" s="86">
        <v>0.16362599999999999</v>
      </c>
      <c r="Y32" s="86">
        <v>2.3036600000000001E-2</v>
      </c>
      <c r="Z32" s="86">
        <v>1.22051E-2</v>
      </c>
      <c r="AA32" s="86">
        <v>3.9795999999999998E-3</v>
      </c>
      <c r="AB32" s="86">
        <v>4.5075900000000002E-2</v>
      </c>
      <c r="AC32" s="86">
        <v>1.4978000000000001E-3</v>
      </c>
      <c r="AD32" s="86">
        <v>4.1249800000000003E-2</v>
      </c>
      <c r="AE32" s="86">
        <v>1.33829E-2</v>
      </c>
      <c r="AF32" s="86">
        <v>4.8379E-3</v>
      </c>
      <c r="AG32" s="86">
        <v>0.24654609999999999</v>
      </c>
      <c r="AH32" s="86">
        <v>4.3960399999999997E-2</v>
      </c>
      <c r="AI32" s="86">
        <v>0.16954150000000001</v>
      </c>
      <c r="AJ32" s="86">
        <v>3.9785899999999999E-2</v>
      </c>
      <c r="AK32" s="86">
        <v>0.248228</v>
      </c>
      <c r="AL32" s="86">
        <v>6.0630799999999999E-2</v>
      </c>
      <c r="AM32" s="86">
        <v>1.8840900000000001E-2</v>
      </c>
      <c r="AN32" s="86">
        <v>9.5578899999999994E-2</v>
      </c>
      <c r="AO32" s="86">
        <v>6.0109799999999998E-2</v>
      </c>
      <c r="AP32" s="86">
        <v>3.1453000000000002E-3</v>
      </c>
      <c r="AQ32" s="86">
        <v>3.40875E-2</v>
      </c>
      <c r="AR32" s="86">
        <v>4.8961499999999998E-2</v>
      </c>
      <c r="AS32" s="86">
        <v>0.2210897</v>
      </c>
    </row>
    <row r="33" spans="1:45" x14ac:dyDescent="0.25">
      <c r="A33" s="85" t="s">
        <v>75</v>
      </c>
      <c r="B33" s="86">
        <v>0.59141889999999997</v>
      </c>
      <c r="C33" s="86">
        <v>0.16102620000000001</v>
      </c>
      <c r="D33" s="86">
        <v>0.1949033</v>
      </c>
      <c r="E33" s="86">
        <v>0.47344360000000002</v>
      </c>
      <c r="F33" s="86">
        <v>0.170627</v>
      </c>
      <c r="G33" s="86">
        <v>0.1228363</v>
      </c>
      <c r="H33" s="86">
        <v>0.71832600000000002</v>
      </c>
      <c r="I33" s="86">
        <v>2.3836799999999998E-2</v>
      </c>
      <c r="J33" s="86">
        <v>2.1962800000000001E-2</v>
      </c>
      <c r="K33" s="86">
        <v>0.113038</v>
      </c>
      <c r="L33" s="86">
        <v>6.2069199999999998E-2</v>
      </c>
      <c r="M33" s="86">
        <v>0.70048840000000001</v>
      </c>
      <c r="N33" s="86">
        <v>0.1031296</v>
      </c>
      <c r="O33" s="86">
        <v>0.1229952</v>
      </c>
      <c r="P33" s="86">
        <v>0.2333896</v>
      </c>
      <c r="Q33" s="86">
        <v>0.3617245</v>
      </c>
      <c r="R33" s="86">
        <v>4.2641499999999999E-2</v>
      </c>
      <c r="S33" s="86">
        <v>0.12626960000000001</v>
      </c>
      <c r="T33" s="86">
        <v>0.13389129999999999</v>
      </c>
      <c r="U33" s="86">
        <v>0.10208349999999999</v>
      </c>
      <c r="V33" s="86">
        <v>0.43587789999999998</v>
      </c>
      <c r="W33" s="86">
        <v>0.28749469999999999</v>
      </c>
      <c r="X33" s="86">
        <v>0.27662740000000002</v>
      </c>
      <c r="Y33" s="86">
        <v>8.7434700000000004E-2</v>
      </c>
      <c r="Z33" s="86">
        <v>3.1114699999999999E-2</v>
      </c>
      <c r="AA33" s="86">
        <v>3.0416100000000001E-2</v>
      </c>
      <c r="AB33" s="86">
        <v>5.8272999999999998E-2</v>
      </c>
      <c r="AC33" s="86">
        <v>1.36446E-2</v>
      </c>
      <c r="AD33" s="86">
        <v>0.12618950000000001</v>
      </c>
      <c r="AE33" s="86">
        <v>3.3967400000000002E-2</v>
      </c>
      <c r="AF33" s="86">
        <v>1.5993299999999998E-2</v>
      </c>
      <c r="AG33" s="86">
        <v>0.2015431</v>
      </c>
      <c r="AH33" s="86">
        <v>3.9090100000000003E-2</v>
      </c>
      <c r="AI33" s="86">
        <v>0.1439898</v>
      </c>
      <c r="AJ33" s="86">
        <v>6.6243800000000005E-2</v>
      </c>
      <c r="AK33" s="86">
        <v>0.26192110000000002</v>
      </c>
      <c r="AL33" s="86">
        <v>3.8612E-2</v>
      </c>
      <c r="AM33" s="86">
        <v>1.34194E-2</v>
      </c>
      <c r="AN33" s="86">
        <v>0.1291967</v>
      </c>
      <c r="AO33" s="86">
        <v>3.3227800000000002E-2</v>
      </c>
      <c r="AP33" s="86">
        <v>3.8545799999999998E-2</v>
      </c>
      <c r="AQ33" s="86">
        <v>2.54091E-2</v>
      </c>
      <c r="AR33" s="86">
        <v>7.2784199999999993E-2</v>
      </c>
      <c r="AS33" s="86">
        <v>0.17665040000000001</v>
      </c>
    </row>
    <row r="34" spans="1:45" x14ac:dyDescent="0.25">
      <c r="A34" s="85" t="s">
        <v>76</v>
      </c>
      <c r="B34" s="86">
        <v>0.57084290000000004</v>
      </c>
      <c r="C34" s="86">
        <v>1.92091E-2</v>
      </c>
      <c r="D34" s="86">
        <v>0.16136819999999999</v>
      </c>
      <c r="E34" s="86">
        <v>0.58944540000000001</v>
      </c>
      <c r="F34" s="86">
        <v>0.2299774</v>
      </c>
      <c r="G34" s="86">
        <v>0.11354359999999999</v>
      </c>
      <c r="H34" s="86">
        <v>0.48715039999999998</v>
      </c>
      <c r="I34" s="86">
        <v>9.9979600000000002E-2</v>
      </c>
      <c r="J34" s="86">
        <v>0.26724710000000002</v>
      </c>
      <c r="K34" s="86">
        <v>3.2079299999999998E-2</v>
      </c>
      <c r="L34" s="86">
        <v>0.33851219999999999</v>
      </c>
      <c r="M34" s="86">
        <v>0.44714340000000002</v>
      </c>
      <c r="N34" s="86">
        <v>0.1243402</v>
      </c>
      <c r="O34" s="86">
        <v>4.9706E-2</v>
      </c>
      <c r="P34" s="86">
        <v>0.1215466</v>
      </c>
      <c r="Q34" s="86">
        <v>9.0965400000000002E-2</v>
      </c>
      <c r="R34" s="86">
        <v>2.7012E-3</v>
      </c>
      <c r="S34" s="86">
        <v>0.53821459999999999</v>
      </c>
      <c r="T34" s="86">
        <v>0.13583619999999999</v>
      </c>
      <c r="U34" s="86">
        <v>0.1107361</v>
      </c>
      <c r="V34" s="86">
        <v>0.45926030000000001</v>
      </c>
      <c r="W34" s="86">
        <v>0.38319900000000001</v>
      </c>
      <c r="X34" s="86">
        <v>0.15754070000000001</v>
      </c>
      <c r="Y34" s="86">
        <v>5.2708400000000002E-2</v>
      </c>
      <c r="Z34" s="86">
        <v>4.2174900000000001E-2</v>
      </c>
      <c r="AA34" s="86">
        <v>3.9005999999999999E-2</v>
      </c>
      <c r="AB34" s="86">
        <v>1.5588400000000001E-2</v>
      </c>
      <c r="AC34" s="86">
        <v>3.6765000000000001E-3</v>
      </c>
      <c r="AD34" s="86">
        <v>7.4228000000000002E-2</v>
      </c>
      <c r="AE34" s="86">
        <v>1.0242299999999999E-2</v>
      </c>
      <c r="AF34" s="86">
        <v>4.2145799999999997E-2</v>
      </c>
      <c r="AG34" s="86">
        <v>0.67620380000000002</v>
      </c>
      <c r="AH34" s="86">
        <v>4.1796800000000002E-2</v>
      </c>
      <c r="AI34" s="86">
        <v>0.1465746</v>
      </c>
      <c r="AJ34" s="86">
        <v>4.0840599999999998E-2</v>
      </c>
      <c r="AK34" s="86">
        <v>0.29852529999999999</v>
      </c>
      <c r="AL34" s="86">
        <v>7.7878299999999998E-2</v>
      </c>
      <c r="AM34" s="86">
        <v>3.0038800000000001E-2</v>
      </c>
      <c r="AN34" s="86">
        <v>9.7899600000000003E-2</v>
      </c>
      <c r="AO34" s="86">
        <v>4.3499900000000001E-2</v>
      </c>
      <c r="AP34" s="86">
        <v>3.5574000000000001E-3</v>
      </c>
      <c r="AQ34" s="86">
        <v>3.6521900000000003E-2</v>
      </c>
      <c r="AR34" s="86">
        <v>5.3727499999999997E-2</v>
      </c>
      <c r="AS34" s="86">
        <v>0.17093620000000001</v>
      </c>
    </row>
    <row r="35" spans="1:45" x14ac:dyDescent="0.25">
      <c r="A35" s="85" t="s">
        <v>77</v>
      </c>
      <c r="B35" s="86">
        <v>0.57851680000000005</v>
      </c>
      <c r="C35" s="86">
        <v>0.1116169</v>
      </c>
      <c r="D35" s="86">
        <v>0.2208987</v>
      </c>
      <c r="E35" s="86">
        <v>0.4749408</v>
      </c>
      <c r="F35" s="86">
        <v>0.19254360000000001</v>
      </c>
      <c r="G35" s="86">
        <v>0.3310882</v>
      </c>
      <c r="H35" s="86">
        <v>0.31845590000000001</v>
      </c>
      <c r="I35" s="86">
        <v>5.7476800000000002E-2</v>
      </c>
      <c r="J35" s="86">
        <v>0.25621179999999999</v>
      </c>
      <c r="K35" s="86">
        <v>3.6767300000000003E-2</v>
      </c>
      <c r="L35" s="86">
        <v>1.2789099999999999E-2</v>
      </c>
      <c r="M35" s="86">
        <v>0.67644000000000004</v>
      </c>
      <c r="N35" s="86">
        <v>0.11112030000000001</v>
      </c>
      <c r="O35" s="86">
        <v>0.16754040000000001</v>
      </c>
      <c r="P35" s="86">
        <v>0.17012430000000001</v>
      </c>
      <c r="Q35" s="86">
        <v>0.28829860000000002</v>
      </c>
      <c r="R35" s="86">
        <v>0.10342759999999999</v>
      </c>
      <c r="S35" s="86">
        <v>0.13584650000000001</v>
      </c>
      <c r="T35" s="86">
        <v>0.1888899</v>
      </c>
      <c r="U35" s="86">
        <v>0.113413</v>
      </c>
      <c r="V35" s="86">
        <v>0.46927950000000002</v>
      </c>
      <c r="W35" s="86">
        <v>0.43238910000000003</v>
      </c>
      <c r="X35" s="86">
        <v>9.8331399999999999E-2</v>
      </c>
      <c r="Y35" s="86">
        <v>5.6591900000000001E-2</v>
      </c>
      <c r="Z35" s="86">
        <v>9.8647100000000001E-2</v>
      </c>
      <c r="AA35" s="86">
        <v>3.3156000000000001E-3</v>
      </c>
      <c r="AB35" s="86">
        <v>1.99001E-2</v>
      </c>
      <c r="AC35" s="86">
        <v>3.5490000000000001E-3</v>
      </c>
      <c r="AD35" s="86">
        <v>5.0336100000000002E-2</v>
      </c>
      <c r="AE35" s="86">
        <v>1.7762400000000001E-2</v>
      </c>
      <c r="AF35" s="86">
        <v>3.8178999999999999E-3</v>
      </c>
      <c r="AG35" s="86">
        <v>0.21837480000000001</v>
      </c>
      <c r="AH35" s="86">
        <v>3.5600800000000002E-2</v>
      </c>
      <c r="AI35" s="86">
        <v>0.15372359999999999</v>
      </c>
      <c r="AJ35" s="86">
        <v>5.4833100000000003E-2</v>
      </c>
      <c r="AK35" s="86">
        <v>0.2200463</v>
      </c>
      <c r="AL35" s="86">
        <v>6.2155299999999997E-2</v>
      </c>
      <c r="AM35" s="86">
        <v>1.7770999999999999E-2</v>
      </c>
      <c r="AN35" s="86">
        <v>0.11130859999999999</v>
      </c>
      <c r="AO35" s="86">
        <v>9.6053799999999995E-2</v>
      </c>
      <c r="AP35" s="86">
        <v>5.8523999999999998E-3</v>
      </c>
      <c r="AQ35" s="86">
        <v>2.6935199999999999E-2</v>
      </c>
      <c r="AR35" s="86">
        <v>5.3409499999999999E-2</v>
      </c>
      <c r="AS35" s="86">
        <v>0.19791130000000001</v>
      </c>
    </row>
    <row r="36" spans="1:45" x14ac:dyDescent="0.25">
      <c r="A36" s="85" t="s">
        <v>78</v>
      </c>
      <c r="B36" s="86">
        <v>0.47954089999999999</v>
      </c>
      <c r="C36" s="86">
        <v>0.1521827</v>
      </c>
      <c r="D36" s="86">
        <v>0.19341459999999999</v>
      </c>
      <c r="E36" s="86">
        <v>0.51604159999999999</v>
      </c>
      <c r="F36" s="86">
        <v>0.13836109999999999</v>
      </c>
      <c r="G36" s="86">
        <v>0.31598900000000002</v>
      </c>
      <c r="H36" s="86">
        <v>0.2194893</v>
      </c>
      <c r="I36" s="86">
        <v>5.2520799999999999E-2</v>
      </c>
      <c r="J36" s="86">
        <v>0.20908370000000001</v>
      </c>
      <c r="K36" s="86">
        <v>0.20291709999999999</v>
      </c>
      <c r="L36" s="86">
        <v>1.0759400000000001E-2</v>
      </c>
      <c r="M36" s="86">
        <v>0.69537689999999996</v>
      </c>
      <c r="N36" s="86">
        <v>0.1159787</v>
      </c>
      <c r="O36" s="86">
        <v>0.15730839999999999</v>
      </c>
      <c r="P36" s="86">
        <v>0.2188599</v>
      </c>
      <c r="Q36" s="86">
        <v>0.3692163</v>
      </c>
      <c r="R36" s="86">
        <v>2.4130200000000001E-2</v>
      </c>
      <c r="S36" s="86">
        <v>0.2273442</v>
      </c>
      <c r="T36" s="86">
        <v>0.1020774</v>
      </c>
      <c r="U36" s="86">
        <v>5.8371899999999997E-2</v>
      </c>
      <c r="V36" s="86">
        <v>0.33764620000000001</v>
      </c>
      <c r="W36" s="86">
        <v>0.32784990000000003</v>
      </c>
      <c r="X36" s="86">
        <v>0.33450390000000002</v>
      </c>
      <c r="Y36" s="86">
        <v>0.2356943</v>
      </c>
      <c r="Z36" s="86">
        <v>3.3666799999999997E-2</v>
      </c>
      <c r="AA36" s="86">
        <v>2.6185900000000002E-2</v>
      </c>
      <c r="AB36" s="86">
        <v>2.3915200000000001E-2</v>
      </c>
      <c r="AC36" s="86">
        <v>5.0350000000000004E-4</v>
      </c>
      <c r="AD36" s="86">
        <v>7.0824799999999993E-2</v>
      </c>
      <c r="AE36" s="86">
        <v>7.0700100000000002E-2</v>
      </c>
      <c r="AF36" s="86">
        <v>2.3641999999999999E-3</v>
      </c>
      <c r="AG36" s="86">
        <v>0.2991104</v>
      </c>
      <c r="AH36" s="86">
        <v>2.2316200000000001E-2</v>
      </c>
      <c r="AI36" s="86">
        <v>8.4659200000000004E-2</v>
      </c>
      <c r="AJ36" s="86">
        <v>6.8709199999999998E-2</v>
      </c>
      <c r="AK36" s="86">
        <v>0.2477733</v>
      </c>
      <c r="AL36" s="86">
        <v>5.4052900000000001E-2</v>
      </c>
      <c r="AM36" s="86">
        <v>1.33457E-2</v>
      </c>
      <c r="AN36" s="86">
        <v>0.1080313</v>
      </c>
      <c r="AO36" s="86">
        <v>6.6963999999999996E-2</v>
      </c>
      <c r="AP36" s="86">
        <v>5.4407999999999998E-2</v>
      </c>
      <c r="AQ36" s="86">
        <v>2.7781299999999998E-2</v>
      </c>
      <c r="AR36" s="86">
        <v>5.60627E-2</v>
      </c>
      <c r="AS36" s="86">
        <v>0.2182124</v>
      </c>
    </row>
    <row r="37" spans="1:45" x14ac:dyDescent="0.25">
      <c r="A37" s="85" t="s">
        <v>79</v>
      </c>
      <c r="B37" s="86">
        <v>0.60348460000000004</v>
      </c>
      <c r="C37" s="86">
        <v>6.23241E-2</v>
      </c>
      <c r="D37" s="86">
        <v>0.194267</v>
      </c>
      <c r="E37" s="86">
        <v>0.54965869999999994</v>
      </c>
      <c r="F37" s="86">
        <v>0.19375020000000001</v>
      </c>
      <c r="G37" s="86">
        <v>0.40658820000000001</v>
      </c>
      <c r="H37" s="86">
        <v>0.1873639</v>
      </c>
      <c r="I37" s="86">
        <v>6.3072500000000004E-2</v>
      </c>
      <c r="J37" s="86">
        <v>0.31172149999999998</v>
      </c>
      <c r="K37" s="86">
        <v>3.1253799999999998E-2</v>
      </c>
      <c r="L37" s="86">
        <v>1.4087499999999999E-2</v>
      </c>
      <c r="M37" s="86">
        <v>0.53245609999999999</v>
      </c>
      <c r="N37" s="86">
        <v>0.20312440000000001</v>
      </c>
      <c r="O37" s="86">
        <v>0.23120540000000001</v>
      </c>
      <c r="P37" s="86">
        <v>0.25007299999999999</v>
      </c>
      <c r="Q37" s="86">
        <v>0.31178420000000001</v>
      </c>
      <c r="R37" s="86">
        <v>2.48519E-2</v>
      </c>
      <c r="S37" s="86">
        <v>0.25744509999999998</v>
      </c>
      <c r="T37" s="86">
        <v>0.1162757</v>
      </c>
      <c r="U37" s="86">
        <v>3.95702E-2</v>
      </c>
      <c r="V37" s="86">
        <v>0.48257909999999998</v>
      </c>
      <c r="W37" s="86">
        <v>0.30171229999999999</v>
      </c>
      <c r="X37" s="86">
        <v>0.2157086</v>
      </c>
      <c r="Y37" s="86">
        <v>7.4115600000000004E-2</v>
      </c>
      <c r="Z37" s="86">
        <v>3.9399000000000003E-2</v>
      </c>
      <c r="AA37" s="86">
        <v>1.3842399999999999E-2</v>
      </c>
      <c r="AB37" s="86">
        <v>7.0075700000000005E-2</v>
      </c>
      <c r="AC37" s="86">
        <v>2.5902999999999998E-3</v>
      </c>
      <c r="AD37" s="86">
        <v>0.11044809999999999</v>
      </c>
      <c r="AE37" s="86">
        <v>1.0002799999999999E-2</v>
      </c>
      <c r="AF37" s="86">
        <v>5.7995E-3</v>
      </c>
      <c r="AG37" s="86">
        <v>0.27145599999999998</v>
      </c>
      <c r="AH37" s="86">
        <v>3.96998E-2</v>
      </c>
      <c r="AI37" s="86">
        <v>0.13585820000000001</v>
      </c>
      <c r="AJ37" s="86">
        <v>4.5514199999999998E-2</v>
      </c>
      <c r="AK37" s="86">
        <v>0.2455773</v>
      </c>
      <c r="AL37" s="86">
        <v>5.5865400000000003E-2</v>
      </c>
      <c r="AM37" s="86">
        <v>1.44961E-2</v>
      </c>
      <c r="AN37" s="86">
        <v>0.1055566</v>
      </c>
      <c r="AO37" s="86">
        <v>0.124518</v>
      </c>
      <c r="AP37" s="86">
        <v>5.1010999999999999E-3</v>
      </c>
      <c r="AQ37" s="86">
        <v>2.8860299999999998E-2</v>
      </c>
      <c r="AR37" s="86">
        <v>3.9717299999999997E-2</v>
      </c>
      <c r="AS37" s="86">
        <v>0.19893540000000001</v>
      </c>
    </row>
    <row r="38" spans="1:45" x14ac:dyDescent="0.25">
      <c r="A38" s="85" t="s">
        <v>80</v>
      </c>
      <c r="B38" s="86">
        <v>0.53624640000000001</v>
      </c>
      <c r="C38" s="86">
        <v>0.1059996</v>
      </c>
      <c r="D38" s="86">
        <v>0.18247540000000001</v>
      </c>
      <c r="E38" s="86">
        <v>0.53860640000000004</v>
      </c>
      <c r="F38" s="86">
        <v>0.17291860000000001</v>
      </c>
      <c r="G38" s="86">
        <v>0.30670029999999998</v>
      </c>
      <c r="H38" s="86">
        <v>0.40659109999999998</v>
      </c>
      <c r="I38" s="86">
        <v>5.3275400000000001E-2</v>
      </c>
      <c r="J38" s="86">
        <v>0.13283300000000001</v>
      </c>
      <c r="K38" s="86">
        <v>0.1006002</v>
      </c>
      <c r="L38" s="86">
        <v>9.6130999999999994E-3</v>
      </c>
      <c r="M38" s="86">
        <v>0.74787049999999999</v>
      </c>
      <c r="N38" s="86">
        <v>0.1031055</v>
      </c>
      <c r="O38" s="86">
        <v>0.12920419999999999</v>
      </c>
      <c r="P38" s="86">
        <v>0.35232910000000001</v>
      </c>
      <c r="Q38" s="86">
        <v>0.3123146</v>
      </c>
      <c r="R38" s="86">
        <v>1.2580600000000001E-2</v>
      </c>
      <c r="S38" s="86">
        <v>8.8570300000000005E-2</v>
      </c>
      <c r="T38" s="86">
        <v>0.13236490000000001</v>
      </c>
      <c r="U38" s="86">
        <v>0.1018405</v>
      </c>
      <c r="V38" s="86">
        <v>0.40042250000000001</v>
      </c>
      <c r="W38" s="86">
        <v>0.19236259999999999</v>
      </c>
      <c r="X38" s="86">
        <v>0.40721479999999999</v>
      </c>
      <c r="Y38" s="86">
        <v>8.3932300000000001E-2</v>
      </c>
      <c r="Z38" s="86">
        <v>4.3647499999999999E-2</v>
      </c>
      <c r="AA38" s="86">
        <v>5.6457899999999998E-2</v>
      </c>
      <c r="AB38" s="86">
        <v>6.5341499999999997E-2</v>
      </c>
      <c r="AC38" s="86">
        <v>4.7187000000000002E-3</v>
      </c>
      <c r="AD38" s="86">
        <v>9.0328599999999995E-2</v>
      </c>
      <c r="AE38" s="86">
        <v>3.1408899999999997E-2</v>
      </c>
      <c r="AF38" s="86">
        <v>7.1085000000000002E-3</v>
      </c>
      <c r="AG38" s="86">
        <v>9.4967899999999994E-2</v>
      </c>
      <c r="AH38" s="86">
        <v>3.2424799999999997E-2</v>
      </c>
      <c r="AI38" s="86">
        <v>0.12671750000000001</v>
      </c>
      <c r="AJ38" s="86">
        <v>5.2749400000000002E-2</v>
      </c>
      <c r="AK38" s="86">
        <v>0.2313827</v>
      </c>
      <c r="AL38" s="86">
        <v>4.8796699999999998E-2</v>
      </c>
      <c r="AM38" s="86">
        <v>1.1561399999999999E-2</v>
      </c>
      <c r="AN38" s="86">
        <v>0.12302440000000001</v>
      </c>
      <c r="AO38" s="86">
        <v>8.4115999999999996E-2</v>
      </c>
      <c r="AP38" s="86">
        <v>2.4231099999999998E-2</v>
      </c>
      <c r="AQ38" s="86">
        <v>2.37155E-2</v>
      </c>
      <c r="AR38" s="86">
        <v>7.4499700000000002E-2</v>
      </c>
      <c r="AS38" s="86">
        <v>0.19920550000000001</v>
      </c>
    </row>
    <row r="39" spans="1:45" x14ac:dyDescent="0.25">
      <c r="A39" s="85" t="s">
        <v>81</v>
      </c>
      <c r="B39" s="86">
        <v>0.51160919999999999</v>
      </c>
      <c r="C39" s="86">
        <v>9.9732500000000002E-2</v>
      </c>
      <c r="D39" s="86">
        <v>0.1940461</v>
      </c>
      <c r="E39" s="86">
        <v>0.51994779999999996</v>
      </c>
      <c r="F39" s="86">
        <v>0.18627360000000001</v>
      </c>
      <c r="G39" s="86">
        <v>0.36934519999999998</v>
      </c>
      <c r="H39" s="86">
        <v>0.45559129999999998</v>
      </c>
      <c r="I39" s="86">
        <v>6.7898600000000003E-2</v>
      </c>
      <c r="J39" s="86">
        <v>5.63115E-2</v>
      </c>
      <c r="K39" s="86">
        <v>5.08534E-2</v>
      </c>
      <c r="L39" s="86">
        <v>4.8632700000000001E-2</v>
      </c>
      <c r="M39" s="86">
        <v>0.66046700000000003</v>
      </c>
      <c r="N39" s="86">
        <v>0.14995349999999999</v>
      </c>
      <c r="O39" s="86">
        <v>0.12155829999999999</v>
      </c>
      <c r="P39" s="86">
        <v>4.8727800000000002E-2</v>
      </c>
      <c r="Q39" s="86">
        <v>0.27586270000000002</v>
      </c>
      <c r="R39" s="86">
        <v>0.14852989999999999</v>
      </c>
      <c r="S39" s="86">
        <v>7.3696899999999996E-2</v>
      </c>
      <c r="T39" s="86">
        <v>0.25630609999999998</v>
      </c>
      <c r="U39" s="86">
        <v>0.19687660000000001</v>
      </c>
      <c r="V39" s="86">
        <v>0.37110520000000002</v>
      </c>
      <c r="W39" s="86">
        <v>0.33395970000000003</v>
      </c>
      <c r="X39" s="86">
        <v>0.29493510000000001</v>
      </c>
      <c r="Y39" s="86">
        <v>2.4190699999999999E-2</v>
      </c>
      <c r="Z39" s="86">
        <v>3.3756899999999999E-2</v>
      </c>
      <c r="AA39" s="86">
        <v>1.3140300000000001E-2</v>
      </c>
      <c r="AB39" s="86">
        <v>0.1858388</v>
      </c>
      <c r="AC39" s="86">
        <v>1.03461E-2</v>
      </c>
      <c r="AD39" s="86">
        <v>3.9905499999999997E-2</v>
      </c>
      <c r="AE39" s="86">
        <v>9.7164E-3</v>
      </c>
      <c r="AF39" s="86">
        <v>1.0448799999999999E-2</v>
      </c>
      <c r="AG39" s="86">
        <v>0.16646739999999999</v>
      </c>
      <c r="AH39" s="86">
        <v>3.9651600000000002E-2</v>
      </c>
      <c r="AI39" s="86">
        <v>0.13557240000000001</v>
      </c>
      <c r="AJ39" s="86">
        <v>6.18019E-2</v>
      </c>
      <c r="AK39" s="86">
        <v>0.23683170000000001</v>
      </c>
      <c r="AL39" s="86">
        <v>4.3173900000000001E-2</v>
      </c>
      <c r="AM39" s="86">
        <v>1.93755E-2</v>
      </c>
      <c r="AN39" s="86">
        <v>0.1089783</v>
      </c>
      <c r="AO39" s="86">
        <v>9.44522E-2</v>
      </c>
      <c r="AP39" s="86">
        <v>2.9489399999999999E-2</v>
      </c>
      <c r="AQ39" s="86">
        <v>3.4886100000000003E-2</v>
      </c>
      <c r="AR39" s="86">
        <v>4.4969599999999998E-2</v>
      </c>
      <c r="AS39" s="86">
        <v>0.190469</v>
      </c>
    </row>
    <row r="40" spans="1:45" x14ac:dyDescent="0.25">
      <c r="A40" s="85" t="s">
        <v>82</v>
      </c>
      <c r="B40" s="86">
        <v>0.67311849999999995</v>
      </c>
      <c r="C40" s="86">
        <v>3.5135199999999998E-2</v>
      </c>
      <c r="D40" s="86">
        <v>0.15756300000000001</v>
      </c>
      <c r="E40" s="86">
        <v>0.57946339999999996</v>
      </c>
      <c r="F40" s="86">
        <v>0.2278385</v>
      </c>
      <c r="G40" s="86">
        <v>0.28796569999999999</v>
      </c>
      <c r="H40" s="86">
        <v>0.34171780000000002</v>
      </c>
      <c r="I40" s="86">
        <v>0.1049913</v>
      </c>
      <c r="J40" s="86">
        <v>0.24610779999999999</v>
      </c>
      <c r="K40" s="86">
        <v>1.9217399999999999E-2</v>
      </c>
      <c r="L40" s="86">
        <v>1.0925600000000001E-2</v>
      </c>
      <c r="M40" s="86">
        <v>0.43668059999999997</v>
      </c>
      <c r="N40" s="86">
        <v>0.23227249999999999</v>
      </c>
      <c r="O40" s="86">
        <v>0.30875010000000003</v>
      </c>
      <c r="P40" s="86">
        <v>0.13612250000000001</v>
      </c>
      <c r="Q40" s="86">
        <v>0.27729999999999999</v>
      </c>
      <c r="R40" s="86">
        <v>6.6439600000000001E-2</v>
      </c>
      <c r="S40" s="86">
        <v>0.11786240000000001</v>
      </c>
      <c r="T40" s="86">
        <v>0.21073739999999999</v>
      </c>
      <c r="U40" s="86">
        <v>0.19153809999999999</v>
      </c>
      <c r="V40" s="86">
        <v>0.46519319999999997</v>
      </c>
      <c r="W40" s="86">
        <v>0.41572049999999999</v>
      </c>
      <c r="X40" s="86">
        <v>0.11908630000000001</v>
      </c>
      <c r="Y40" s="86">
        <v>0.14502399999999999</v>
      </c>
      <c r="Z40" s="86">
        <v>6.1334800000000002E-2</v>
      </c>
      <c r="AA40" s="86">
        <v>1.3093499999999999E-2</v>
      </c>
      <c r="AB40" s="86">
        <v>3.8544500000000002E-2</v>
      </c>
      <c r="AC40" s="86">
        <v>1.14629E-2</v>
      </c>
      <c r="AD40" s="86">
        <v>0.16872509999999999</v>
      </c>
      <c r="AE40" s="86">
        <v>2.4478400000000001E-2</v>
      </c>
      <c r="AF40" s="86">
        <v>2.2401999999999999E-3</v>
      </c>
      <c r="AG40" s="86">
        <v>0.34236650000000002</v>
      </c>
      <c r="AH40" s="86">
        <v>3.6505200000000002E-2</v>
      </c>
      <c r="AI40" s="86">
        <v>0.14128060000000001</v>
      </c>
      <c r="AJ40" s="86">
        <v>4.49202E-2</v>
      </c>
      <c r="AK40" s="86">
        <v>0.27043309999999998</v>
      </c>
      <c r="AL40" s="86">
        <v>5.67521E-2</v>
      </c>
      <c r="AM40" s="86">
        <v>1.5940699999999999E-2</v>
      </c>
      <c r="AN40" s="86">
        <v>9.4749E-2</v>
      </c>
      <c r="AO40" s="86">
        <v>9.4354199999999999E-2</v>
      </c>
      <c r="AP40" s="86">
        <v>8.2006000000000006E-3</v>
      </c>
      <c r="AQ40" s="86">
        <v>3.44461E-2</v>
      </c>
      <c r="AR40" s="86">
        <v>3.92454E-2</v>
      </c>
      <c r="AS40" s="86">
        <v>0.1996781</v>
      </c>
    </row>
    <row r="41" spans="1:45" x14ac:dyDescent="0.25">
      <c r="A41" s="85" t="s">
        <v>83</v>
      </c>
      <c r="B41" s="86">
        <v>0.67318710000000004</v>
      </c>
      <c r="C41" s="86">
        <v>5.23425E-2</v>
      </c>
      <c r="D41" s="86">
        <v>0.16387160000000001</v>
      </c>
      <c r="E41" s="86">
        <v>0.54025829999999997</v>
      </c>
      <c r="F41" s="86">
        <v>0.24352760000000001</v>
      </c>
      <c r="G41" s="86">
        <v>0.14753430000000001</v>
      </c>
      <c r="H41" s="86">
        <v>0.57709410000000005</v>
      </c>
      <c r="I41" s="86">
        <v>4.69532E-2</v>
      </c>
      <c r="J41" s="86">
        <v>0.20730770000000001</v>
      </c>
      <c r="K41" s="86">
        <v>2.11106E-2</v>
      </c>
      <c r="L41" s="86">
        <v>1.7813800000000001E-2</v>
      </c>
      <c r="M41" s="86">
        <v>0.44323210000000002</v>
      </c>
      <c r="N41" s="86">
        <v>0.297211</v>
      </c>
      <c r="O41" s="86">
        <v>0.21383350000000001</v>
      </c>
      <c r="P41" s="86">
        <v>3.8751399999999998E-2</v>
      </c>
      <c r="Q41" s="86">
        <v>0.2038751</v>
      </c>
      <c r="R41" s="86">
        <v>0.13268189999999999</v>
      </c>
      <c r="S41" s="86">
        <v>0.1112234</v>
      </c>
      <c r="T41" s="86">
        <v>0.32017800000000002</v>
      </c>
      <c r="U41" s="86">
        <v>0.19329009999999999</v>
      </c>
      <c r="V41" s="86">
        <v>0.45255469999999998</v>
      </c>
      <c r="W41" s="86">
        <v>0.45156980000000002</v>
      </c>
      <c r="X41" s="86">
        <v>9.5875500000000002E-2</v>
      </c>
      <c r="Y41" s="86">
        <v>3.7744899999999998E-2</v>
      </c>
      <c r="Z41" s="86">
        <v>7.3293000000000004E-3</v>
      </c>
      <c r="AA41" s="86">
        <v>7.4660999999999998E-3</v>
      </c>
      <c r="AB41" s="86">
        <v>9.8761999999999999E-3</v>
      </c>
      <c r="AC41" s="86">
        <v>1.10718E-2</v>
      </c>
      <c r="AD41" s="86">
        <v>7.3989200000000005E-2</v>
      </c>
      <c r="AE41" s="86">
        <v>4.5760000000000002E-3</v>
      </c>
      <c r="AF41" s="86">
        <v>3.5563000000000001E-3</v>
      </c>
      <c r="AG41" s="86">
        <v>0.41094989999999998</v>
      </c>
      <c r="AH41" s="86">
        <v>3.6733000000000002E-2</v>
      </c>
      <c r="AI41" s="86">
        <v>0.14168910000000001</v>
      </c>
      <c r="AJ41" s="86">
        <v>4.6472800000000002E-2</v>
      </c>
      <c r="AK41" s="86">
        <v>0.27175240000000001</v>
      </c>
      <c r="AL41" s="86">
        <v>6.5046000000000007E-2</v>
      </c>
      <c r="AM41" s="86">
        <v>1.21304E-2</v>
      </c>
      <c r="AN41" s="86">
        <v>0.12405720000000001</v>
      </c>
      <c r="AO41" s="86">
        <v>8.1656999999999993E-2</v>
      </c>
      <c r="AP41" s="86">
        <v>2.7347000000000001E-3</v>
      </c>
      <c r="AQ41" s="86">
        <v>3.7554999999999998E-2</v>
      </c>
      <c r="AR41" s="86">
        <v>5.2165799999999998E-2</v>
      </c>
      <c r="AS41" s="86">
        <v>0.16473960000000001</v>
      </c>
    </row>
    <row r="42" spans="1:45" x14ac:dyDescent="0.25">
      <c r="A42" s="85" t="s">
        <v>84</v>
      </c>
      <c r="B42" s="86">
        <v>0.54618409999999995</v>
      </c>
      <c r="C42" s="86">
        <v>0.27356390000000003</v>
      </c>
      <c r="D42" s="86">
        <v>0.19931789999999999</v>
      </c>
      <c r="E42" s="86">
        <v>0.37918760000000001</v>
      </c>
      <c r="F42" s="86">
        <v>0.1479307</v>
      </c>
      <c r="G42" s="86">
        <v>0.28971770000000002</v>
      </c>
      <c r="H42" s="86">
        <v>0.29480810000000002</v>
      </c>
      <c r="I42" s="86">
        <v>2.5940499999999998E-2</v>
      </c>
      <c r="J42" s="86">
        <v>0.36368089999999997</v>
      </c>
      <c r="K42" s="86">
        <v>2.5852799999999999E-2</v>
      </c>
      <c r="L42" s="86">
        <v>2.3706999999999999E-2</v>
      </c>
      <c r="M42" s="86">
        <v>0.68266300000000002</v>
      </c>
      <c r="N42" s="86">
        <v>0.1395246</v>
      </c>
      <c r="O42" s="86">
        <v>0.1364986</v>
      </c>
      <c r="P42" s="86">
        <v>0.26089849999999998</v>
      </c>
      <c r="Q42" s="86">
        <v>0.34284629999999999</v>
      </c>
      <c r="R42" s="86">
        <v>0.12614439999999999</v>
      </c>
      <c r="S42" s="86">
        <v>0.18255940000000001</v>
      </c>
      <c r="T42" s="86">
        <v>5.34368E-2</v>
      </c>
      <c r="U42" s="86">
        <v>3.4114600000000002E-2</v>
      </c>
      <c r="V42" s="86">
        <v>0.46122869999999999</v>
      </c>
      <c r="W42" s="86">
        <v>0.3591741</v>
      </c>
      <c r="X42" s="86">
        <v>0.17959720000000001</v>
      </c>
      <c r="Y42" s="86">
        <v>6.7132399999999995E-2</v>
      </c>
      <c r="Z42" s="86">
        <v>0.12424109999999999</v>
      </c>
      <c r="AA42" s="86">
        <v>3.1601700000000003E-2</v>
      </c>
      <c r="AB42" s="86">
        <v>6.1255499999999997E-2</v>
      </c>
      <c r="AC42" s="86">
        <v>5.8111999999999999E-3</v>
      </c>
      <c r="AD42" s="86">
        <v>7.4310899999999999E-2</v>
      </c>
      <c r="AE42" s="86">
        <v>3.25738E-2</v>
      </c>
      <c r="AF42" s="86">
        <v>3.2897999999999998E-3</v>
      </c>
      <c r="AG42" s="86">
        <v>0.24448980000000001</v>
      </c>
      <c r="AH42" s="86">
        <v>3.5805700000000003E-2</v>
      </c>
      <c r="AI42" s="86">
        <v>0.13852880000000001</v>
      </c>
      <c r="AJ42" s="86">
        <v>5.08669E-2</v>
      </c>
      <c r="AK42" s="86">
        <v>0.21573249999999999</v>
      </c>
      <c r="AL42" s="86">
        <v>5.2175300000000001E-2</v>
      </c>
      <c r="AM42" s="86">
        <v>1.3645300000000001E-2</v>
      </c>
      <c r="AN42" s="86">
        <v>0.1252683</v>
      </c>
      <c r="AO42" s="86">
        <v>0.1163566</v>
      </c>
      <c r="AP42" s="86">
        <v>5.4082000000000002E-3</v>
      </c>
      <c r="AQ42" s="86">
        <v>2.71624E-2</v>
      </c>
      <c r="AR42" s="86">
        <v>5.3107300000000003E-2</v>
      </c>
      <c r="AS42" s="86">
        <v>0.20174819999999999</v>
      </c>
    </row>
    <row r="43" spans="1:45" x14ac:dyDescent="0.25">
      <c r="A43" s="85" t="s">
        <v>85</v>
      </c>
      <c r="B43" s="86">
        <v>0.4803074</v>
      </c>
      <c r="C43" s="86">
        <v>6.8040000000000003E-2</v>
      </c>
      <c r="D43" s="86">
        <v>0.22569239999999999</v>
      </c>
      <c r="E43" s="86">
        <v>0.56662579999999996</v>
      </c>
      <c r="F43" s="86">
        <v>0.13964180000000001</v>
      </c>
      <c r="G43" s="86">
        <v>0.263347</v>
      </c>
      <c r="H43" s="86">
        <v>0.2923656</v>
      </c>
      <c r="I43" s="86">
        <v>6.9383299999999995E-2</v>
      </c>
      <c r="J43" s="86">
        <v>0.14905109999999999</v>
      </c>
      <c r="K43" s="86">
        <v>0.225853</v>
      </c>
      <c r="L43" s="86">
        <v>1.0354199999999999E-2</v>
      </c>
      <c r="M43" s="86">
        <v>0.71901820000000005</v>
      </c>
      <c r="N43" s="86">
        <v>0.10877589999999999</v>
      </c>
      <c r="O43" s="86">
        <v>0.13876169999999999</v>
      </c>
      <c r="P43" s="86">
        <v>0.24045</v>
      </c>
      <c r="Q43" s="86">
        <v>0.3847429</v>
      </c>
      <c r="R43" s="86">
        <v>2.6420200000000001E-2</v>
      </c>
      <c r="S43" s="86">
        <v>0.2002931</v>
      </c>
      <c r="T43" s="86">
        <v>8.1525299999999995E-2</v>
      </c>
      <c r="U43" s="86">
        <v>6.6568500000000003E-2</v>
      </c>
      <c r="V43" s="86">
        <v>0.40139659999999999</v>
      </c>
      <c r="W43" s="86">
        <v>0.2103796</v>
      </c>
      <c r="X43" s="86">
        <v>0.38822380000000001</v>
      </c>
      <c r="Y43" s="86">
        <v>0.1522115</v>
      </c>
      <c r="Z43" s="86">
        <v>0.1032942</v>
      </c>
      <c r="AA43" s="86">
        <v>0.1210543</v>
      </c>
      <c r="AB43" s="86">
        <v>0.15338579999999999</v>
      </c>
      <c r="AC43" s="86">
        <v>5.6235E-3</v>
      </c>
      <c r="AD43" s="86">
        <v>0.16498640000000001</v>
      </c>
      <c r="AE43" s="86">
        <v>2.0748599999999999E-2</v>
      </c>
      <c r="AF43" s="86">
        <v>3.0317299999999998E-2</v>
      </c>
      <c r="AG43" s="86">
        <v>0.37330269999999999</v>
      </c>
      <c r="AH43" s="86">
        <v>1.80733E-2</v>
      </c>
      <c r="AI43" s="86">
        <v>8.3847500000000005E-2</v>
      </c>
      <c r="AJ43" s="86">
        <v>6.6108399999999998E-2</v>
      </c>
      <c r="AK43" s="86">
        <v>0.2491553</v>
      </c>
      <c r="AL43" s="86">
        <v>6.1042399999999997E-2</v>
      </c>
      <c r="AM43" s="86">
        <v>1.1616100000000001E-2</v>
      </c>
      <c r="AN43" s="86">
        <v>0.1140398</v>
      </c>
      <c r="AO43" s="86">
        <v>9.9202100000000001E-2</v>
      </c>
      <c r="AP43" s="86">
        <v>1.8598099999999999E-2</v>
      </c>
      <c r="AQ43" s="86">
        <v>2.8550800000000001E-2</v>
      </c>
      <c r="AR43" s="86">
        <v>6.26332E-2</v>
      </c>
      <c r="AS43" s="86">
        <v>0.20520630000000001</v>
      </c>
    </row>
    <row r="44" spans="1:45" x14ac:dyDescent="0.25">
      <c r="A44" s="85" t="s">
        <v>86</v>
      </c>
      <c r="B44" s="86">
        <v>0.56984040000000002</v>
      </c>
      <c r="C44" s="86">
        <v>0.16304289999999999</v>
      </c>
      <c r="D44" s="86">
        <v>0.2033247</v>
      </c>
      <c r="E44" s="86">
        <v>0.46110689999999999</v>
      </c>
      <c r="F44" s="86">
        <v>0.1725255</v>
      </c>
      <c r="G44" s="86">
        <v>0.45933239999999997</v>
      </c>
      <c r="H44" s="86">
        <v>0.25157020000000002</v>
      </c>
      <c r="I44" s="86">
        <v>4.0718499999999998E-2</v>
      </c>
      <c r="J44" s="86">
        <v>0.21196519999999999</v>
      </c>
      <c r="K44" s="86">
        <v>3.6413599999999997E-2</v>
      </c>
      <c r="L44" s="86">
        <v>0</v>
      </c>
      <c r="M44" s="86">
        <v>0.69229289999999999</v>
      </c>
      <c r="N44" s="86">
        <v>0.16500670000000001</v>
      </c>
      <c r="O44" s="86">
        <v>0.1112397</v>
      </c>
      <c r="P44" s="86">
        <v>0.29790670000000002</v>
      </c>
      <c r="Q44" s="86">
        <v>0.40785929999999998</v>
      </c>
      <c r="R44" s="86">
        <v>1.24289E-2</v>
      </c>
      <c r="S44" s="86">
        <v>5.4169599999999998E-2</v>
      </c>
      <c r="T44" s="86">
        <v>0.15494150000000001</v>
      </c>
      <c r="U44" s="86">
        <v>7.2693999999999995E-2</v>
      </c>
      <c r="V44" s="86">
        <v>0.44644529999999999</v>
      </c>
      <c r="W44" s="86">
        <v>0.4658195</v>
      </c>
      <c r="X44" s="86">
        <v>8.7735199999999999E-2</v>
      </c>
      <c r="Y44" s="86">
        <v>1.6264600000000001E-2</v>
      </c>
      <c r="Z44" s="86">
        <v>8.9545600000000003E-2</v>
      </c>
      <c r="AA44" s="86">
        <v>2.40439E-2</v>
      </c>
      <c r="AB44" s="86">
        <v>6.4266799999999999E-2</v>
      </c>
      <c r="AC44" s="86">
        <v>1.4465999999999999E-3</v>
      </c>
      <c r="AD44" s="86">
        <v>0.111123</v>
      </c>
      <c r="AE44" s="86">
        <v>1.5130599999999999E-2</v>
      </c>
      <c r="AF44" s="86">
        <v>8.1249999999999996E-4</v>
      </c>
      <c r="AG44" s="86">
        <v>0.3081913</v>
      </c>
      <c r="AH44" s="86">
        <v>3.3358899999999997E-2</v>
      </c>
      <c r="AI44" s="86">
        <v>0.14155229999999999</v>
      </c>
      <c r="AJ44" s="86">
        <v>5.06471E-2</v>
      </c>
      <c r="AK44" s="86">
        <v>0.21402119999999999</v>
      </c>
      <c r="AL44" s="86">
        <v>5.2943299999999999E-2</v>
      </c>
      <c r="AM44" s="86">
        <v>1.7189599999999999E-2</v>
      </c>
      <c r="AN44" s="86">
        <v>0.1129787</v>
      </c>
      <c r="AO44" s="86">
        <v>0.1119361</v>
      </c>
      <c r="AP44" s="86">
        <v>3.7493000000000001E-3</v>
      </c>
      <c r="AQ44" s="86">
        <v>2.6058999999999999E-2</v>
      </c>
      <c r="AR44" s="86">
        <v>4.7295799999999999E-2</v>
      </c>
      <c r="AS44" s="86">
        <v>0.22162760000000001</v>
      </c>
    </row>
    <row r="45" spans="1:45" x14ac:dyDescent="0.25">
      <c r="A45" s="85" t="s">
        <v>87</v>
      </c>
      <c r="B45" s="86">
        <v>0.7221841</v>
      </c>
      <c r="C45" s="86">
        <v>5.6687700000000001E-2</v>
      </c>
      <c r="D45" s="86">
        <v>0.1637412</v>
      </c>
      <c r="E45" s="86">
        <v>0.52284589999999997</v>
      </c>
      <c r="F45" s="86">
        <v>0.25672519999999999</v>
      </c>
      <c r="G45" s="86">
        <v>0.1036453</v>
      </c>
      <c r="H45" s="86">
        <v>0.72950700000000002</v>
      </c>
      <c r="I45" s="86">
        <v>5.5985300000000002E-2</v>
      </c>
      <c r="J45" s="86">
        <v>0.1006224</v>
      </c>
      <c r="K45" s="86">
        <v>1.0240000000000001E-2</v>
      </c>
      <c r="L45" s="86">
        <v>0</v>
      </c>
      <c r="M45" s="86">
        <v>0.43974590000000002</v>
      </c>
      <c r="N45" s="86">
        <v>0.2617527</v>
      </c>
      <c r="O45" s="86">
        <v>0.2780456</v>
      </c>
      <c r="P45" s="86">
        <v>0.1112052</v>
      </c>
      <c r="Q45" s="86">
        <v>0.24243229999999999</v>
      </c>
      <c r="R45" s="86">
        <v>7.02517E-2</v>
      </c>
      <c r="S45" s="86">
        <v>0.28240130000000002</v>
      </c>
      <c r="T45" s="86">
        <v>0.18177479999999999</v>
      </c>
      <c r="U45" s="86">
        <v>0.1119348</v>
      </c>
      <c r="V45" s="86">
        <v>0.46402710000000003</v>
      </c>
      <c r="W45" s="86">
        <v>0.34651009999999999</v>
      </c>
      <c r="X45" s="86">
        <v>0.18946279999999999</v>
      </c>
      <c r="Y45" s="86">
        <v>0.245171</v>
      </c>
      <c r="Z45" s="86">
        <v>3.6904800000000001E-2</v>
      </c>
      <c r="AA45" s="86">
        <v>1.6973800000000001E-2</v>
      </c>
      <c r="AB45" s="86">
        <v>1.6789599999999998E-2</v>
      </c>
      <c r="AC45" s="86">
        <v>7.3952000000000002E-3</v>
      </c>
      <c r="AD45" s="86">
        <v>0.1665633</v>
      </c>
      <c r="AE45" s="86">
        <v>3.7009399999999998E-2</v>
      </c>
      <c r="AF45" s="86">
        <v>2.0916899999999999E-2</v>
      </c>
      <c r="AG45" s="86">
        <v>0.4396969</v>
      </c>
      <c r="AH45" s="86">
        <v>4.0434299999999999E-2</v>
      </c>
      <c r="AI45" s="86">
        <v>0.15510740000000001</v>
      </c>
      <c r="AJ45" s="86">
        <v>6.3287800000000005E-2</v>
      </c>
      <c r="AK45" s="86">
        <v>0.2295992</v>
      </c>
      <c r="AL45" s="86">
        <v>6.5130900000000005E-2</v>
      </c>
      <c r="AM45" s="86">
        <v>1.7178800000000001E-2</v>
      </c>
      <c r="AN45" s="86">
        <v>0.1103927</v>
      </c>
      <c r="AO45" s="86">
        <v>7.0057700000000001E-2</v>
      </c>
      <c r="AP45" s="86">
        <v>1.98148E-2</v>
      </c>
      <c r="AQ45" s="86">
        <v>2.70368E-2</v>
      </c>
      <c r="AR45" s="86">
        <v>3.5663E-2</v>
      </c>
      <c r="AS45" s="86">
        <v>0.206731</v>
      </c>
    </row>
    <row r="46" spans="1:45" x14ac:dyDescent="0.25">
      <c r="A46" s="85" t="s">
        <v>88</v>
      </c>
      <c r="B46" s="86">
        <v>0.52885879999999996</v>
      </c>
      <c r="C46" s="86">
        <v>0.2268548</v>
      </c>
      <c r="D46" s="86">
        <v>0.1986327</v>
      </c>
      <c r="E46" s="86">
        <v>0.39363480000000001</v>
      </c>
      <c r="F46" s="86">
        <v>0.1808777</v>
      </c>
      <c r="G46" s="86">
        <v>0.3360186</v>
      </c>
      <c r="H46" s="86">
        <v>0.5073259</v>
      </c>
      <c r="I46" s="86">
        <v>5.0176999999999999E-2</v>
      </c>
      <c r="J46" s="86">
        <v>5.2637499999999997E-2</v>
      </c>
      <c r="K46" s="86">
        <v>5.3841100000000003E-2</v>
      </c>
      <c r="L46" s="86">
        <v>4.4440000000000001E-4</v>
      </c>
      <c r="M46" s="86">
        <v>0.65955980000000003</v>
      </c>
      <c r="N46" s="86">
        <v>0.1153483</v>
      </c>
      <c r="O46" s="86">
        <v>0.18783069999999999</v>
      </c>
      <c r="P46" s="86">
        <v>7.5612299999999993E-2</v>
      </c>
      <c r="Q46" s="86">
        <v>0.29029290000000002</v>
      </c>
      <c r="R46" s="86">
        <v>0.2193754</v>
      </c>
      <c r="S46" s="86">
        <v>0.18478439999999999</v>
      </c>
      <c r="T46" s="86">
        <v>0.16824230000000001</v>
      </c>
      <c r="U46" s="86">
        <v>6.16926E-2</v>
      </c>
      <c r="V46" s="86">
        <v>0.48165360000000002</v>
      </c>
      <c r="W46" s="86">
        <v>0.3070756</v>
      </c>
      <c r="X46" s="86">
        <v>0.21127070000000001</v>
      </c>
      <c r="Y46" s="86">
        <v>0.19094949999999999</v>
      </c>
      <c r="Z46" s="86">
        <v>6.7623500000000003E-2</v>
      </c>
      <c r="AA46" s="86">
        <v>2.10358E-2</v>
      </c>
      <c r="AB46" s="86">
        <v>5.4619800000000003E-2</v>
      </c>
      <c r="AC46" s="86">
        <v>1.9492200000000001E-2</v>
      </c>
      <c r="AD46" s="86">
        <v>0.14040279999999999</v>
      </c>
      <c r="AE46" s="86">
        <v>4.0935600000000003E-2</v>
      </c>
      <c r="AF46" s="86">
        <v>1.1168000000000001E-2</v>
      </c>
      <c r="AG46" s="86">
        <v>0.54053960000000001</v>
      </c>
      <c r="AH46" s="86">
        <v>2.93152E-2</v>
      </c>
      <c r="AI46" s="86">
        <v>0.14592869999999999</v>
      </c>
      <c r="AJ46" s="86">
        <v>8.0759399999999995E-2</v>
      </c>
      <c r="AK46" s="86">
        <v>0.2124307</v>
      </c>
      <c r="AL46" s="86">
        <v>5.8431700000000003E-2</v>
      </c>
      <c r="AM46" s="86">
        <v>2.4887300000000001E-2</v>
      </c>
      <c r="AN46" s="86">
        <v>0.10730049999999999</v>
      </c>
      <c r="AO46" s="86">
        <v>8.9348999999999998E-2</v>
      </c>
      <c r="AP46" s="86">
        <v>1.00541E-2</v>
      </c>
      <c r="AQ46" s="86">
        <v>2.5197399999999998E-2</v>
      </c>
      <c r="AR46" s="86">
        <v>5.1802399999999998E-2</v>
      </c>
      <c r="AS46" s="86">
        <v>0.1938589</v>
      </c>
    </row>
    <row r="47" spans="1:45" x14ac:dyDescent="0.25">
      <c r="A47" s="85" t="s">
        <v>89</v>
      </c>
      <c r="B47" s="86">
        <v>0.57732209999999995</v>
      </c>
      <c r="C47" s="86">
        <v>0.33442460000000002</v>
      </c>
      <c r="D47" s="86">
        <v>0.1904411</v>
      </c>
      <c r="E47" s="86">
        <v>0.32374449999999999</v>
      </c>
      <c r="F47" s="86">
        <v>0.15138969999999999</v>
      </c>
      <c r="G47" s="86">
        <v>0.61327469999999995</v>
      </c>
      <c r="H47" s="86">
        <v>0.13096189999999999</v>
      </c>
      <c r="I47" s="86">
        <v>8.4183300000000003E-2</v>
      </c>
      <c r="J47" s="86">
        <v>0.1413267</v>
      </c>
      <c r="K47" s="86">
        <v>3.02534E-2</v>
      </c>
      <c r="L47" s="86">
        <v>3.2890000000000003E-4</v>
      </c>
      <c r="M47" s="86">
        <v>0.69372080000000003</v>
      </c>
      <c r="N47" s="86">
        <v>0.1705835</v>
      </c>
      <c r="O47" s="86">
        <v>0.13072059999999999</v>
      </c>
      <c r="P47" s="86">
        <v>0.1974677</v>
      </c>
      <c r="Q47" s="86">
        <v>0.40545389999999998</v>
      </c>
      <c r="R47" s="86">
        <v>7.4314900000000003E-2</v>
      </c>
      <c r="S47" s="86">
        <v>0.14280789999999999</v>
      </c>
      <c r="T47" s="86">
        <v>6.8029800000000001E-2</v>
      </c>
      <c r="U47" s="86">
        <v>0.11192580000000001</v>
      </c>
      <c r="V47" s="86">
        <v>0.43504939999999998</v>
      </c>
      <c r="W47" s="86">
        <v>0.54172379999999998</v>
      </c>
      <c r="X47" s="86">
        <v>2.3226799999999999E-2</v>
      </c>
      <c r="Y47" s="86">
        <v>4.66559E-2</v>
      </c>
      <c r="Z47" s="86">
        <v>0.24815499999999999</v>
      </c>
      <c r="AA47" s="86">
        <v>2.0231200000000001E-2</v>
      </c>
      <c r="AB47" s="86">
        <v>2.1288999999999999E-2</v>
      </c>
      <c r="AC47" s="86">
        <v>4.1025000000000002E-3</v>
      </c>
      <c r="AD47" s="86">
        <v>5.0972400000000001E-2</v>
      </c>
      <c r="AE47" s="86">
        <v>5.0746000000000003E-3</v>
      </c>
      <c r="AF47" s="86">
        <v>2.0573600000000001E-2</v>
      </c>
      <c r="AG47" s="86">
        <v>0.23235049999999999</v>
      </c>
      <c r="AH47" s="86">
        <v>2.12316E-2</v>
      </c>
      <c r="AI47" s="86">
        <v>0.110626</v>
      </c>
      <c r="AJ47" s="86">
        <v>5.3466399999999997E-2</v>
      </c>
      <c r="AK47" s="86">
        <v>0.29898069999999999</v>
      </c>
      <c r="AL47" s="86">
        <v>3.7452300000000001E-2</v>
      </c>
      <c r="AM47" s="86">
        <v>1.52996E-2</v>
      </c>
      <c r="AN47" s="86">
        <v>0.1147614</v>
      </c>
      <c r="AO47" s="86">
        <v>9.0001499999999998E-2</v>
      </c>
      <c r="AP47" s="86">
        <v>1.36978E-2</v>
      </c>
      <c r="AQ47" s="86">
        <v>2.8362999999999999E-2</v>
      </c>
      <c r="AR47" s="86">
        <v>6.0885099999999998E-2</v>
      </c>
      <c r="AS47" s="86">
        <v>0.17646629999999999</v>
      </c>
    </row>
    <row r="48" spans="1:45" x14ac:dyDescent="0.25">
      <c r="A48" s="85" t="s">
        <v>90</v>
      </c>
      <c r="B48" s="86">
        <v>0.63783279999999998</v>
      </c>
      <c r="C48" s="86">
        <v>5.0089399999999999E-2</v>
      </c>
      <c r="D48" s="86">
        <v>0.180202</v>
      </c>
      <c r="E48" s="86">
        <v>0.54131479999999998</v>
      </c>
      <c r="F48" s="86">
        <v>0.22839380000000001</v>
      </c>
      <c r="G48" s="86">
        <v>0.2359108</v>
      </c>
      <c r="H48" s="86">
        <v>0.450571</v>
      </c>
      <c r="I48" s="86">
        <v>0.1081145</v>
      </c>
      <c r="J48" s="86">
        <v>0.19228229999999999</v>
      </c>
      <c r="K48" s="86">
        <v>1.3121300000000001E-2</v>
      </c>
      <c r="L48" s="86">
        <v>1.09826E-2</v>
      </c>
      <c r="M48" s="86">
        <v>0.45540849999999999</v>
      </c>
      <c r="N48" s="86">
        <v>0.2351935</v>
      </c>
      <c r="O48" s="86">
        <v>0.2848291</v>
      </c>
      <c r="P48" s="86">
        <v>0.1122327</v>
      </c>
      <c r="Q48" s="86">
        <v>0.22586510000000001</v>
      </c>
      <c r="R48" s="86">
        <v>8.3455399999999999E-2</v>
      </c>
      <c r="S48" s="86">
        <v>0.13532</v>
      </c>
      <c r="T48" s="86">
        <v>0.24856429999999999</v>
      </c>
      <c r="U48" s="86">
        <v>0.1945626</v>
      </c>
      <c r="V48" s="86">
        <v>0.56714249999999999</v>
      </c>
      <c r="W48" s="86">
        <v>0.24983179999999999</v>
      </c>
      <c r="X48" s="86">
        <v>0.18302570000000001</v>
      </c>
      <c r="Y48" s="86">
        <v>0.1446963</v>
      </c>
      <c r="Z48" s="86">
        <v>4.7903399999999999E-2</v>
      </c>
      <c r="AA48" s="86">
        <v>6.169E-3</v>
      </c>
      <c r="AB48" s="86">
        <v>3.0948199999999999E-2</v>
      </c>
      <c r="AC48" s="86">
        <v>3.4772000000000002E-3</v>
      </c>
      <c r="AD48" s="86">
        <v>6.3615599999999994E-2</v>
      </c>
      <c r="AE48" s="86">
        <v>9.0571000000000002E-3</v>
      </c>
      <c r="AF48" s="86">
        <v>1.45719E-2</v>
      </c>
      <c r="AG48" s="86">
        <v>0.13672210000000001</v>
      </c>
      <c r="AH48" s="86">
        <v>2.7820999999999999E-2</v>
      </c>
      <c r="AI48" s="86">
        <v>0.20234820000000001</v>
      </c>
      <c r="AJ48" s="86">
        <v>5.5659E-2</v>
      </c>
      <c r="AK48" s="86">
        <v>0.22563949999999999</v>
      </c>
      <c r="AL48" s="86">
        <v>5.1025599999999997E-2</v>
      </c>
      <c r="AM48" s="86">
        <v>1.8473400000000001E-2</v>
      </c>
      <c r="AN48" s="86">
        <v>0.1054028</v>
      </c>
      <c r="AO48" s="86">
        <v>6.2677999999999998E-2</v>
      </c>
      <c r="AP48" s="86">
        <v>4.5477E-3</v>
      </c>
      <c r="AQ48" s="86">
        <v>3.3998E-2</v>
      </c>
      <c r="AR48" s="86">
        <v>6.6244200000000003E-2</v>
      </c>
      <c r="AS48" s="86">
        <v>0.17398350000000001</v>
      </c>
    </row>
    <row r="49" spans="1:45" x14ac:dyDescent="0.25">
      <c r="A49" s="85" t="s">
        <v>91</v>
      </c>
      <c r="B49" s="86">
        <v>0.61710350000000003</v>
      </c>
      <c r="C49" s="86">
        <v>1.7148299999999998E-2</v>
      </c>
      <c r="D49" s="86">
        <v>0.19011130000000001</v>
      </c>
      <c r="E49" s="86">
        <v>0.57818349999999996</v>
      </c>
      <c r="F49" s="86">
        <v>0.21455689999999999</v>
      </c>
      <c r="G49" s="86">
        <v>0.31540859999999998</v>
      </c>
      <c r="H49" s="86">
        <v>0.26448729999999998</v>
      </c>
      <c r="I49" s="86">
        <v>0.14867569999999999</v>
      </c>
      <c r="J49" s="86">
        <v>9.1273300000000002E-2</v>
      </c>
      <c r="K49" s="86">
        <v>0.18015519999999999</v>
      </c>
      <c r="L49" s="86">
        <v>9.5268999999999996E-3</v>
      </c>
      <c r="M49" s="86">
        <v>0.34715669999999998</v>
      </c>
      <c r="N49" s="86">
        <v>0.26346190000000003</v>
      </c>
      <c r="O49" s="86">
        <v>0.35158679999999998</v>
      </c>
      <c r="P49" s="86">
        <v>2.4136000000000001E-2</v>
      </c>
      <c r="Q49" s="86">
        <v>9.2070700000000005E-2</v>
      </c>
      <c r="R49" s="86">
        <v>0.2091982</v>
      </c>
      <c r="S49" s="86">
        <v>0.12987319999999999</v>
      </c>
      <c r="T49" s="86">
        <v>0.31380859999999999</v>
      </c>
      <c r="U49" s="86">
        <v>0.23091329999999999</v>
      </c>
      <c r="V49" s="86">
        <v>0.39550580000000002</v>
      </c>
      <c r="W49" s="86">
        <v>0.43195040000000001</v>
      </c>
      <c r="X49" s="86">
        <v>0.17254369999999999</v>
      </c>
      <c r="Y49" s="86">
        <v>5.3942400000000001E-2</v>
      </c>
      <c r="Z49" s="86">
        <v>3.37772E-2</v>
      </c>
      <c r="AA49" s="86">
        <v>1.9943300000000001E-2</v>
      </c>
      <c r="AB49" s="86">
        <v>1.8257800000000001E-2</v>
      </c>
      <c r="AC49" s="86">
        <v>2.2124700000000001E-2</v>
      </c>
      <c r="AD49" s="86">
        <v>8.6129700000000003E-2</v>
      </c>
      <c r="AE49" s="86">
        <v>3.7382600000000002E-2</v>
      </c>
      <c r="AF49" s="86">
        <v>3.9328700000000001E-2</v>
      </c>
      <c r="AG49" s="86">
        <v>0.24556539999999999</v>
      </c>
      <c r="AH49" s="86">
        <v>4.3418900000000003E-2</v>
      </c>
      <c r="AI49" s="86">
        <v>0.15135170000000001</v>
      </c>
      <c r="AJ49" s="86">
        <v>6.0140800000000001E-2</v>
      </c>
      <c r="AK49" s="86">
        <v>0.22406229999999999</v>
      </c>
      <c r="AL49" s="86">
        <v>4.36567E-2</v>
      </c>
      <c r="AM49" s="86">
        <v>4.72145E-2</v>
      </c>
      <c r="AN49" s="86">
        <v>0.101427</v>
      </c>
      <c r="AO49" s="86">
        <v>7.9656400000000002E-2</v>
      </c>
      <c r="AP49" s="86">
        <v>2.70713E-2</v>
      </c>
      <c r="AQ49" s="86">
        <v>2.90657E-2</v>
      </c>
      <c r="AR49" s="86">
        <v>5.2357500000000001E-2</v>
      </c>
      <c r="AS49" s="86">
        <v>0.1839961</v>
      </c>
    </row>
    <row r="50" spans="1:45" x14ac:dyDescent="0.25">
      <c r="A50" s="85" t="s">
        <v>92</v>
      </c>
      <c r="B50" s="86">
        <v>0.51673979999999997</v>
      </c>
      <c r="C50" s="86">
        <v>0.1009403</v>
      </c>
      <c r="D50" s="86">
        <v>0.19286690000000001</v>
      </c>
      <c r="E50" s="86">
        <v>0.51468179999999997</v>
      </c>
      <c r="F50" s="86">
        <v>0.19151099999999999</v>
      </c>
      <c r="G50" s="86">
        <v>0.79532530000000001</v>
      </c>
      <c r="H50" s="86">
        <v>5.98746E-2</v>
      </c>
      <c r="I50" s="86">
        <v>1.5474399999999999E-2</v>
      </c>
      <c r="J50" s="86">
        <v>9.4407599999999994E-2</v>
      </c>
      <c r="K50" s="86">
        <v>3.4917999999999998E-2</v>
      </c>
      <c r="L50" s="86">
        <v>5.1323999999999996E-3</v>
      </c>
      <c r="M50" s="86">
        <v>0.60134049999999994</v>
      </c>
      <c r="N50" s="86">
        <v>0.230488</v>
      </c>
      <c r="O50" s="86">
        <v>0.1599922</v>
      </c>
      <c r="P50" s="86">
        <v>0.32499719999999999</v>
      </c>
      <c r="Q50" s="86">
        <v>0.54106940000000003</v>
      </c>
      <c r="R50" s="86">
        <v>6.9658300000000006E-2</v>
      </c>
      <c r="S50" s="86">
        <v>8.1063000000000003E-3</v>
      </c>
      <c r="T50" s="86">
        <v>2.9964299999999999E-2</v>
      </c>
      <c r="U50" s="86">
        <v>2.6204600000000002E-2</v>
      </c>
      <c r="V50" s="86">
        <v>0.27829140000000002</v>
      </c>
      <c r="W50" s="86">
        <v>0.15606320000000001</v>
      </c>
      <c r="X50" s="86">
        <v>0.56564530000000002</v>
      </c>
      <c r="Y50" s="86">
        <v>0.1272886</v>
      </c>
      <c r="Z50" s="86">
        <v>4.4545599999999998E-2</v>
      </c>
      <c r="AA50" s="86">
        <v>1.8257099999999998E-2</v>
      </c>
      <c r="AB50" s="86">
        <v>0.18605849999999999</v>
      </c>
      <c r="AC50" s="86">
        <v>2.8993000000000001E-3</v>
      </c>
      <c r="AD50" s="86">
        <v>7.0040199999999997E-2</v>
      </c>
      <c r="AE50" s="86">
        <v>5.3598999999999999E-3</v>
      </c>
      <c r="AF50" s="86">
        <v>1.5441000000000001E-3</v>
      </c>
      <c r="AG50" s="86">
        <v>0.24328449999999999</v>
      </c>
      <c r="AH50" s="86">
        <v>3.9623800000000001E-2</v>
      </c>
      <c r="AI50" s="86">
        <v>0.1079972</v>
      </c>
      <c r="AJ50" s="86">
        <v>5.3995399999999999E-2</v>
      </c>
      <c r="AK50" s="86">
        <v>0.29397499999999999</v>
      </c>
      <c r="AL50" s="86">
        <v>3.7596900000000003E-2</v>
      </c>
      <c r="AM50" s="86">
        <v>1.2669100000000001E-2</v>
      </c>
      <c r="AN50" s="86">
        <v>0.10441979999999999</v>
      </c>
      <c r="AO50" s="86">
        <v>6.66765E-2</v>
      </c>
      <c r="AP50" s="86">
        <v>3.2267299999999999E-2</v>
      </c>
      <c r="AQ50" s="86">
        <v>2.6411899999999999E-2</v>
      </c>
      <c r="AR50" s="86">
        <v>7.4105299999999999E-2</v>
      </c>
      <c r="AS50" s="86">
        <v>0.18988559999999999</v>
      </c>
    </row>
    <row r="51" spans="1:45" x14ac:dyDescent="0.25">
      <c r="A51" s="85" t="s">
        <v>93</v>
      </c>
      <c r="B51" s="86">
        <v>0.5799377</v>
      </c>
      <c r="C51" s="86">
        <v>0.1021302</v>
      </c>
      <c r="D51" s="86">
        <v>0.2290644</v>
      </c>
      <c r="E51" s="86">
        <v>0.51253289999999996</v>
      </c>
      <c r="F51" s="86">
        <v>0.15627250000000001</v>
      </c>
      <c r="G51" s="86">
        <v>0.28938619999999998</v>
      </c>
      <c r="H51" s="86">
        <v>0.43853300000000001</v>
      </c>
      <c r="I51" s="86">
        <v>8.40254E-2</v>
      </c>
      <c r="J51" s="86">
        <v>0.14859620000000001</v>
      </c>
      <c r="K51" s="86">
        <v>3.94592E-2</v>
      </c>
      <c r="L51" s="86">
        <v>0.1225325</v>
      </c>
      <c r="M51" s="86">
        <v>0.42956470000000002</v>
      </c>
      <c r="N51" s="86">
        <v>0.24026130000000001</v>
      </c>
      <c r="O51" s="86">
        <v>0.18245549999999999</v>
      </c>
      <c r="P51" s="86">
        <v>0.1569122</v>
      </c>
      <c r="Q51" s="86">
        <v>0.3437904</v>
      </c>
      <c r="R51" s="86">
        <v>5.3977600000000001E-2</v>
      </c>
      <c r="S51" s="86">
        <v>0.25028790000000001</v>
      </c>
      <c r="T51" s="86">
        <v>0.13694709999999999</v>
      </c>
      <c r="U51" s="86">
        <v>5.8084799999999999E-2</v>
      </c>
      <c r="V51" s="86">
        <v>0.55552409999999997</v>
      </c>
      <c r="W51" s="86">
        <v>0.20295289999999999</v>
      </c>
      <c r="X51" s="86">
        <v>0.24152299999999999</v>
      </c>
      <c r="Y51" s="86">
        <v>8.7263400000000005E-2</v>
      </c>
      <c r="Z51" s="86">
        <v>8.3541900000000002E-2</v>
      </c>
      <c r="AA51" s="86">
        <v>3.3119500000000003E-2</v>
      </c>
      <c r="AB51" s="86">
        <v>5.9483800000000003E-2</v>
      </c>
      <c r="AC51" s="86">
        <v>7.5985999999999996E-3</v>
      </c>
      <c r="AD51" s="86">
        <v>0.2053488</v>
      </c>
      <c r="AE51" s="86">
        <v>2.3626899999999999E-2</v>
      </c>
      <c r="AF51" s="86">
        <v>8.6002000000000006E-3</v>
      </c>
      <c r="AG51" s="86">
        <v>0.41832940000000002</v>
      </c>
      <c r="AH51" s="86">
        <v>2.89284E-2</v>
      </c>
      <c r="AI51" s="86">
        <v>0.1134617</v>
      </c>
      <c r="AJ51" s="86">
        <v>4.8231400000000001E-2</v>
      </c>
      <c r="AK51" s="86">
        <v>0.22680149999999999</v>
      </c>
      <c r="AL51" s="86">
        <v>5.3477200000000003E-2</v>
      </c>
      <c r="AM51" s="86">
        <v>1.67742E-2</v>
      </c>
      <c r="AN51" s="86">
        <v>0.1016324</v>
      </c>
      <c r="AO51" s="86">
        <v>0.16084129999999999</v>
      </c>
      <c r="AP51" s="86">
        <v>1.10238E-2</v>
      </c>
      <c r="AQ51" s="86">
        <v>2.7592499999999999E-2</v>
      </c>
      <c r="AR51" s="86">
        <v>4.6509200000000001E-2</v>
      </c>
      <c r="AS51" s="86">
        <v>0.19365479999999999</v>
      </c>
    </row>
    <row r="52" spans="1:45" x14ac:dyDescent="0.25">
      <c r="A52" s="85" t="s">
        <v>94</v>
      </c>
      <c r="B52" s="86">
        <v>0.4946371</v>
      </c>
      <c r="C52" s="86">
        <v>0.34137190000000001</v>
      </c>
      <c r="D52" s="86">
        <v>0.2189112</v>
      </c>
      <c r="E52" s="86">
        <v>0.3365534</v>
      </c>
      <c r="F52" s="86">
        <v>0.10316350000000001</v>
      </c>
      <c r="G52" s="86">
        <v>0.54607050000000001</v>
      </c>
      <c r="H52" s="86">
        <v>0.30556420000000001</v>
      </c>
      <c r="I52" s="86">
        <v>2.0621500000000001E-2</v>
      </c>
      <c r="J52" s="86">
        <v>2.9650300000000001E-2</v>
      </c>
      <c r="K52" s="86">
        <v>9.8093600000000003E-2</v>
      </c>
      <c r="L52" s="86">
        <v>2.76618E-2</v>
      </c>
      <c r="M52" s="86">
        <v>0.80586990000000003</v>
      </c>
      <c r="N52" s="86">
        <v>7.5584999999999999E-2</v>
      </c>
      <c r="O52" s="86">
        <v>8.8780800000000007E-2</v>
      </c>
      <c r="P52" s="86">
        <v>0.26955570000000001</v>
      </c>
      <c r="Q52" s="86">
        <v>0.51992499999999997</v>
      </c>
      <c r="R52" s="86">
        <v>4.3218800000000002E-2</v>
      </c>
      <c r="S52" s="86">
        <v>0.10160379999999999</v>
      </c>
      <c r="T52" s="86">
        <v>5.05812E-2</v>
      </c>
      <c r="U52" s="86">
        <v>1.51155E-2</v>
      </c>
      <c r="V52" s="86">
        <v>0.37815650000000001</v>
      </c>
      <c r="W52" s="86">
        <v>0.30201070000000002</v>
      </c>
      <c r="X52" s="86">
        <v>0.31983279999999997</v>
      </c>
      <c r="Y52" s="86">
        <v>9.8427500000000001E-2</v>
      </c>
      <c r="Z52" s="86">
        <v>0.20968600000000001</v>
      </c>
      <c r="AA52" s="86">
        <v>1.5905900000000001E-2</v>
      </c>
      <c r="AB52" s="86">
        <v>6.0585E-2</v>
      </c>
      <c r="AC52" s="86">
        <v>2.3847E-3</v>
      </c>
      <c r="AD52" s="86">
        <v>0.12569569999999999</v>
      </c>
      <c r="AE52" s="86">
        <v>1.3115999999999999E-2</v>
      </c>
      <c r="AF52" s="86">
        <v>2.9878000000000001E-3</v>
      </c>
      <c r="AG52" s="86">
        <v>0.28327200000000002</v>
      </c>
      <c r="AH52" s="86">
        <v>3.0749100000000001E-2</v>
      </c>
      <c r="AI52" s="86">
        <v>7.9334299999999996E-2</v>
      </c>
      <c r="AJ52" s="86">
        <v>8.2640099999999994E-2</v>
      </c>
      <c r="AK52" s="86">
        <v>0.23604339999999999</v>
      </c>
      <c r="AL52" s="86">
        <v>4.0966299999999997E-2</v>
      </c>
      <c r="AM52" s="86">
        <v>1.29584E-2</v>
      </c>
      <c r="AN52" s="86">
        <v>0.1433961</v>
      </c>
      <c r="AO52" s="86">
        <v>3.70973E-2</v>
      </c>
      <c r="AP52" s="86">
        <v>6.9606899999999999E-2</v>
      </c>
      <c r="AQ52" s="86">
        <v>2.7507799999999999E-2</v>
      </c>
      <c r="AR52" s="86">
        <v>8.4098999999999993E-2</v>
      </c>
      <c r="AS52" s="86">
        <v>0.1863504</v>
      </c>
    </row>
    <row r="53" spans="1:45" x14ac:dyDescent="0.25">
      <c r="A53" s="85" t="s">
        <v>95</v>
      </c>
      <c r="B53" s="86">
        <v>0.53574069999999996</v>
      </c>
      <c r="C53" s="86">
        <v>0.35931000000000002</v>
      </c>
      <c r="D53" s="86">
        <v>0.1130772</v>
      </c>
      <c r="E53" s="86">
        <v>0.3119072</v>
      </c>
      <c r="F53" s="86">
        <v>0.2157056</v>
      </c>
      <c r="G53" s="86">
        <v>1.4736E-3</v>
      </c>
      <c r="H53" s="86">
        <v>0.99602239999999997</v>
      </c>
      <c r="I53" s="86">
        <v>2.4869999999999997E-4</v>
      </c>
      <c r="J53" s="86">
        <v>1.5804E-3</v>
      </c>
      <c r="K53" s="86">
        <v>6.7489999999999998E-4</v>
      </c>
      <c r="L53" s="86">
        <v>0.13809740000000001</v>
      </c>
      <c r="M53" s="86">
        <v>0.56315459999999995</v>
      </c>
      <c r="N53" s="86">
        <v>7.3742000000000002E-2</v>
      </c>
      <c r="O53" s="86">
        <v>0.2219159</v>
      </c>
      <c r="P53" s="86">
        <v>3.4275999999999998E-3</v>
      </c>
      <c r="Q53" s="86">
        <v>2.0334700000000001E-2</v>
      </c>
      <c r="R53" s="86">
        <v>0.59996159999999998</v>
      </c>
      <c r="S53" s="86">
        <v>0.32984219999999997</v>
      </c>
      <c r="T53" s="86">
        <v>3.9917300000000003E-2</v>
      </c>
      <c r="U53" s="86">
        <v>6.5167000000000003E-3</v>
      </c>
      <c r="V53" s="86">
        <v>0.27946979999999999</v>
      </c>
      <c r="W53" s="86">
        <v>0.2896127</v>
      </c>
      <c r="X53" s="86">
        <v>0.43091740000000001</v>
      </c>
      <c r="Y53" s="86">
        <v>0.1488419</v>
      </c>
      <c r="Z53" s="86">
        <v>5.5706899999999997E-2</v>
      </c>
      <c r="AA53" s="86">
        <v>1.797E-3</v>
      </c>
      <c r="AB53" s="86">
        <v>8.9628999999999993E-3</v>
      </c>
      <c r="AC53" s="86">
        <v>3.9523000000000003E-2</v>
      </c>
      <c r="AD53" s="86">
        <v>7.2102100000000002E-2</v>
      </c>
      <c r="AE53" s="86">
        <v>2.45924E-2</v>
      </c>
      <c r="AF53" s="86">
        <v>2.1297999999999998E-3</v>
      </c>
      <c r="AG53" s="86">
        <v>0.61821400000000004</v>
      </c>
      <c r="AH53" s="86">
        <v>5.7589700000000001E-2</v>
      </c>
      <c r="AI53" s="86">
        <v>0.1473092</v>
      </c>
      <c r="AJ53" s="86">
        <v>3.82809E-2</v>
      </c>
      <c r="AK53" s="86">
        <v>0.19136310000000001</v>
      </c>
      <c r="AL53" s="86">
        <v>5.185E-2</v>
      </c>
      <c r="AM53" s="86">
        <v>1.53756E-2</v>
      </c>
      <c r="AN53" s="86">
        <v>0.1010074</v>
      </c>
      <c r="AO53" s="86">
        <v>8.7789000000000006E-2</v>
      </c>
      <c r="AP53" s="86">
        <v>9.0627999999999993E-3</v>
      </c>
      <c r="AQ53" s="86">
        <v>1.7393700000000002E-2</v>
      </c>
      <c r="AR53" s="86">
        <v>0.13144529999999999</v>
      </c>
      <c r="AS53" s="86">
        <v>0.2091229</v>
      </c>
    </row>
  </sheetData>
  <sheetProtection sheet="1" objects="1" scenarios="1" select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1BD3F-8B28-408F-9E25-45285756F250}">
  <dimension ref="A1:K54"/>
  <sheetViews>
    <sheetView zoomScale="85" zoomScaleNormal="85" workbookViewId="0"/>
  </sheetViews>
  <sheetFormatPr defaultRowHeight="15" x14ac:dyDescent="0.25"/>
  <cols>
    <col min="1" max="1" width="17.5703125" customWidth="1"/>
    <col min="2" max="11" width="12.7109375" customWidth="1"/>
  </cols>
  <sheetData>
    <row r="1" spans="1:11" x14ac:dyDescent="0.25">
      <c r="A1" s="13" t="s">
        <v>96</v>
      </c>
      <c r="B1" s="19"/>
      <c r="C1" s="19"/>
      <c r="D1" s="19"/>
      <c r="E1" s="19"/>
      <c r="F1" s="19"/>
      <c r="G1" s="19"/>
      <c r="H1" s="19"/>
      <c r="I1" s="19"/>
      <c r="J1" s="19"/>
      <c r="K1" s="19"/>
    </row>
    <row r="2" spans="1:11" s="1" customFormat="1" ht="91.5" x14ac:dyDescent="0.35">
      <c r="A2" s="15" t="s">
        <v>97</v>
      </c>
      <c r="B2" s="16" t="s">
        <v>306</v>
      </c>
      <c r="C2" s="82" t="s">
        <v>284</v>
      </c>
      <c r="D2" s="17" t="s">
        <v>307</v>
      </c>
      <c r="E2" s="82" t="s">
        <v>283</v>
      </c>
      <c r="F2" s="18" t="s">
        <v>308</v>
      </c>
      <c r="G2" s="82" t="s">
        <v>282</v>
      </c>
      <c r="H2" s="18" t="s">
        <v>309</v>
      </c>
      <c r="I2" s="16" t="s">
        <v>280</v>
      </c>
      <c r="J2" s="18" t="s">
        <v>310</v>
      </c>
      <c r="K2" s="16" t="s">
        <v>281</v>
      </c>
    </row>
    <row r="3" spans="1:11" x14ac:dyDescent="0.25">
      <c r="A3" t="s">
        <v>44</v>
      </c>
      <c r="B3" s="93">
        <v>0.55489999999999995</v>
      </c>
      <c r="C3" s="93">
        <v>0.43853816390037537</v>
      </c>
      <c r="D3" s="93">
        <v>0.21799999475479126</v>
      </c>
      <c r="E3" s="93">
        <v>0.37048748135566711</v>
      </c>
      <c r="F3" s="2">
        <v>8792.73046875</v>
      </c>
      <c r="G3" s="2">
        <v>6908.205078125</v>
      </c>
      <c r="H3" s="93">
        <v>0.25350001454353333</v>
      </c>
      <c r="I3" s="93">
        <v>0.35182905197143555</v>
      </c>
      <c r="J3" s="93">
        <v>0.42669999599456787</v>
      </c>
      <c r="K3" s="93">
        <v>0.40197086334228516</v>
      </c>
    </row>
    <row r="4" spans="1:11" x14ac:dyDescent="0.25">
      <c r="A4" t="s">
        <v>45</v>
      </c>
      <c r="B4" s="93">
        <v>0.29330000000000001</v>
      </c>
      <c r="C4" s="93">
        <v>0.28239628672599792</v>
      </c>
      <c r="D4" s="93">
        <v>0.42280000448226929</v>
      </c>
      <c r="E4" s="93">
        <v>0.35315790772438049</v>
      </c>
      <c r="F4" s="2">
        <v>7423.83984375</v>
      </c>
      <c r="G4" s="2">
        <v>7132.66796875</v>
      </c>
      <c r="H4" s="93">
        <v>0.41359999775886536</v>
      </c>
      <c r="I4" s="93">
        <v>0.39341640472412109</v>
      </c>
      <c r="J4" s="93">
        <v>0.16079999506473541</v>
      </c>
      <c r="K4" s="93">
        <v>0.32477843761444092</v>
      </c>
    </row>
    <row r="5" spans="1:11" x14ac:dyDescent="0.25">
      <c r="A5" t="s">
        <v>46</v>
      </c>
      <c r="B5" s="93">
        <v>0.53600000000000003</v>
      </c>
      <c r="C5" s="93">
        <v>0.52107012271881104</v>
      </c>
      <c r="D5" s="93">
        <v>0.40929999947547913</v>
      </c>
      <c r="E5" s="93">
        <v>0.44806766510009766</v>
      </c>
      <c r="F5" s="2">
        <v>9130</v>
      </c>
      <c r="G5" s="2">
        <v>9436.60546875</v>
      </c>
      <c r="H5" s="93">
        <v>0.41220000386238098</v>
      </c>
      <c r="I5" s="93">
        <v>0.47700855135917664</v>
      </c>
      <c r="J5" s="93">
        <v>0.25380000472068787</v>
      </c>
      <c r="K5" s="93">
        <v>0.32417410612106323</v>
      </c>
    </row>
    <row r="6" spans="1:11" x14ac:dyDescent="0.25">
      <c r="A6" t="s">
        <v>47</v>
      </c>
      <c r="B6" s="93">
        <v>0.63100000000000001</v>
      </c>
      <c r="C6" s="93">
        <v>0.61924648284912109</v>
      </c>
      <c r="D6" s="93">
        <v>0.58670002222061157</v>
      </c>
      <c r="E6" s="93">
        <v>0.47245195508003235</v>
      </c>
      <c r="F6" s="2">
        <v>6512.740234375</v>
      </c>
      <c r="G6" s="2">
        <v>6083.8935546875</v>
      </c>
      <c r="H6" s="93">
        <v>0.5755000114440918</v>
      </c>
      <c r="I6" s="93">
        <v>0.45259538292884827</v>
      </c>
      <c r="J6" s="93">
        <v>0.76520001888275146</v>
      </c>
      <c r="K6" s="93">
        <v>0.60200226306915283</v>
      </c>
    </row>
    <row r="7" spans="1:11" x14ac:dyDescent="0.25">
      <c r="A7" s="19" t="s">
        <v>48</v>
      </c>
      <c r="B7" s="94">
        <v>0.47160000000000002</v>
      </c>
      <c r="C7" s="94">
        <v>0.52578467130661011</v>
      </c>
      <c r="D7" s="94">
        <v>0.31009998917579651</v>
      </c>
      <c r="E7" s="94">
        <v>0.22868946194648743</v>
      </c>
      <c r="F7" s="14">
        <v>6600</v>
      </c>
      <c r="G7" s="14">
        <v>6822.03955078125</v>
      </c>
      <c r="H7" s="94">
        <v>0.29120001196861267</v>
      </c>
      <c r="I7" s="94">
        <v>0.22688537836074829</v>
      </c>
      <c r="J7" s="94">
        <v>0.13179999589920044</v>
      </c>
      <c r="K7" s="94">
        <v>0.12142572551965714</v>
      </c>
    </row>
    <row r="8" spans="1:11" x14ac:dyDescent="0.25">
      <c r="A8" t="s">
        <v>49</v>
      </c>
      <c r="B8" s="93">
        <v>0.51649999999999996</v>
      </c>
      <c r="C8" s="93">
        <v>0.52341544628143311</v>
      </c>
      <c r="D8" s="93">
        <v>0.2921999990940094</v>
      </c>
      <c r="E8" s="93">
        <v>0.25200283527374268</v>
      </c>
      <c r="F8" s="2">
        <v>7711.10009765625</v>
      </c>
      <c r="G8" s="2">
        <v>7441.34521484375</v>
      </c>
      <c r="H8" s="93">
        <v>0.28099998831748962</v>
      </c>
      <c r="I8" s="93">
        <v>0.22768943011760712</v>
      </c>
      <c r="J8" s="93">
        <v>0.29210001230239868</v>
      </c>
      <c r="K8" s="93">
        <v>0.2483997642993927</v>
      </c>
    </row>
    <row r="9" spans="1:11" x14ac:dyDescent="0.25">
      <c r="A9" t="s">
        <v>50</v>
      </c>
      <c r="B9" s="93">
        <v>0.38740000000000002</v>
      </c>
      <c r="C9" s="93">
        <v>0.47351226210594177</v>
      </c>
      <c r="D9" s="93">
        <v>0.26850000023841858</v>
      </c>
      <c r="E9" s="93">
        <v>0.32613345980644226</v>
      </c>
      <c r="F9" s="2">
        <v>8084.47998046875</v>
      </c>
      <c r="G9" s="2">
        <v>8465.1474609375</v>
      </c>
      <c r="H9" s="93">
        <v>0.27610000967979431</v>
      </c>
      <c r="I9" s="93">
        <v>0.30517828464508057</v>
      </c>
      <c r="J9" s="93">
        <v>0.33509999513626099</v>
      </c>
      <c r="K9" s="93">
        <v>0.30385178327560425</v>
      </c>
    </row>
    <row r="10" spans="1:11" x14ac:dyDescent="0.25">
      <c r="A10" t="s">
        <v>51</v>
      </c>
      <c r="B10" s="93">
        <v>0.70079999999999998</v>
      </c>
      <c r="C10" s="93">
        <v>0.66105329990386963</v>
      </c>
      <c r="D10" s="93">
        <v>0.50940001010894775</v>
      </c>
      <c r="E10" s="93">
        <v>0.44711372256278992</v>
      </c>
      <c r="F10" s="2">
        <v>8060</v>
      </c>
      <c r="G10" s="2">
        <v>7908.6064453125</v>
      </c>
      <c r="H10" s="93">
        <v>0.49120000004768372</v>
      </c>
      <c r="I10" s="93">
        <v>0.44939860701560974</v>
      </c>
      <c r="J10" s="93">
        <v>0.5909000039100647</v>
      </c>
      <c r="K10" s="93">
        <v>0.40581229329109192</v>
      </c>
    </row>
    <row r="11" spans="1:11" x14ac:dyDescent="0.25">
      <c r="A11" t="s">
        <v>52</v>
      </c>
      <c r="B11" s="93">
        <v>0.69330000000000003</v>
      </c>
      <c r="C11" s="93">
        <v>0.60191231966018677</v>
      </c>
      <c r="D11" s="93">
        <v>0.44960001111030579</v>
      </c>
      <c r="E11" s="93">
        <v>0.32109194993972778</v>
      </c>
      <c r="F11" s="2">
        <v>9880</v>
      </c>
      <c r="G11" s="2">
        <v>8507.0478515625</v>
      </c>
      <c r="H11" s="93">
        <v>0.42109999060630798</v>
      </c>
      <c r="I11" s="93">
        <v>0.36088225245475769</v>
      </c>
      <c r="J11" s="93">
        <v>0.41870000958442688</v>
      </c>
      <c r="K11" s="93">
        <v>0.42361339926719666</v>
      </c>
    </row>
    <row r="12" spans="1:11" x14ac:dyDescent="0.25">
      <c r="A12" s="19" t="s">
        <v>53</v>
      </c>
      <c r="B12" s="94">
        <v>0.3866</v>
      </c>
      <c r="C12" s="94">
        <v>0.32963460683822632</v>
      </c>
      <c r="D12" s="94">
        <v>0.19099999964237213</v>
      </c>
      <c r="E12" s="94">
        <v>0.25963172316551208</v>
      </c>
      <c r="F12" s="14">
        <v>6980</v>
      </c>
      <c r="G12" s="14">
        <v>7340.732421875</v>
      </c>
      <c r="H12" s="94">
        <v>0.17710000276565552</v>
      </c>
      <c r="I12" s="94">
        <v>0.21898554265499115</v>
      </c>
      <c r="J12" s="94">
        <v>0.17630000412464142</v>
      </c>
      <c r="K12" s="94">
        <v>0.15062780678272247</v>
      </c>
    </row>
    <row r="13" spans="1:11" x14ac:dyDescent="0.25">
      <c r="A13" t="s">
        <v>54</v>
      </c>
      <c r="B13" s="93">
        <v>0.48830000000000001</v>
      </c>
      <c r="C13" s="93">
        <v>0.51242989301681519</v>
      </c>
      <c r="D13" s="93">
        <v>0.36869999766349792</v>
      </c>
      <c r="E13" s="93">
        <v>0.43575850129127502</v>
      </c>
      <c r="F13" s="2">
        <v>6155.740234375</v>
      </c>
      <c r="G13" s="2">
        <v>5528.90478515625</v>
      </c>
      <c r="H13" s="93">
        <v>0.41589999198913574</v>
      </c>
      <c r="I13" s="93">
        <v>0.45493036508560181</v>
      </c>
      <c r="J13" s="93">
        <v>0.57760000228881836</v>
      </c>
      <c r="K13" s="93">
        <v>0.64581286907196045</v>
      </c>
    </row>
    <row r="14" spans="1:11" x14ac:dyDescent="0.25">
      <c r="A14" t="s">
        <v>55</v>
      </c>
      <c r="B14" s="93">
        <v>0.44290000000000002</v>
      </c>
      <c r="C14" s="93">
        <v>0.37328478693962097</v>
      </c>
      <c r="D14" s="93">
        <v>0.29480001330375671</v>
      </c>
      <c r="E14" s="93">
        <v>0.21584507822990417</v>
      </c>
      <c r="F14" s="2">
        <v>6195</v>
      </c>
      <c r="G14" s="2">
        <v>7740.07568359375</v>
      </c>
      <c r="H14" s="93">
        <v>0.3822999894618988</v>
      </c>
      <c r="I14" s="93">
        <v>0.26511174440383911</v>
      </c>
      <c r="J14" s="93">
        <v>0.43889999389648438</v>
      </c>
      <c r="K14" s="93">
        <v>0.24343326687812805</v>
      </c>
    </row>
    <row r="15" spans="1:11" x14ac:dyDescent="0.25">
      <c r="A15" t="s">
        <v>56</v>
      </c>
      <c r="B15" s="93">
        <v>0.4078</v>
      </c>
      <c r="C15" s="93">
        <v>0.42016923427581787</v>
      </c>
      <c r="D15" s="93">
        <v>0.34150001406669617</v>
      </c>
      <c r="E15" s="93">
        <v>0.38613712787628174</v>
      </c>
      <c r="F15" s="2">
        <v>5865.52001953125</v>
      </c>
      <c r="G15" s="2">
        <v>6526.16015625</v>
      </c>
      <c r="H15" s="93">
        <v>0.32809999585151672</v>
      </c>
      <c r="I15" s="93">
        <v>0.42408463358879089</v>
      </c>
      <c r="J15" s="93">
        <v>0.37160000205039978</v>
      </c>
      <c r="K15" s="93">
        <v>0.43566766381263733</v>
      </c>
    </row>
    <row r="16" spans="1:11" x14ac:dyDescent="0.25">
      <c r="A16" t="s">
        <v>57</v>
      </c>
      <c r="B16" s="93">
        <v>0.4914</v>
      </c>
      <c r="C16" s="93">
        <v>0.49547383189201355</v>
      </c>
      <c r="D16" s="93">
        <v>0.2476000040769577</v>
      </c>
      <c r="E16" s="93">
        <v>0.26114842295646667</v>
      </c>
      <c r="F16" s="2">
        <v>7490</v>
      </c>
      <c r="G16" s="2">
        <v>6746.92431640625</v>
      </c>
      <c r="H16" s="93">
        <v>0.23999999463558197</v>
      </c>
      <c r="I16" s="93">
        <v>0.26645246148109436</v>
      </c>
      <c r="J16" s="93">
        <v>0.36079999804496765</v>
      </c>
      <c r="K16" s="93">
        <v>0.26171708106994629</v>
      </c>
    </row>
    <row r="17" spans="1:11" x14ac:dyDescent="0.25">
      <c r="A17" s="19" t="s">
        <v>58</v>
      </c>
      <c r="B17" s="94">
        <v>0.72409999999999997</v>
      </c>
      <c r="C17" s="94">
        <v>0.73658871650695801</v>
      </c>
      <c r="D17" s="94">
        <v>0.55540001392364502</v>
      </c>
      <c r="E17" s="94">
        <v>0.46725353598594666</v>
      </c>
      <c r="F17" s="14">
        <v>8075</v>
      </c>
      <c r="G17" s="14">
        <v>7605.310546875</v>
      </c>
      <c r="H17" s="94">
        <v>0.70969998836517334</v>
      </c>
      <c r="I17" s="94">
        <v>0.69419115781784058</v>
      </c>
      <c r="J17" s="94">
        <v>0.69660001993179321</v>
      </c>
      <c r="K17" s="94">
        <v>0.68428272008895874</v>
      </c>
    </row>
    <row r="18" spans="1:11" x14ac:dyDescent="0.25">
      <c r="A18" t="s">
        <v>59</v>
      </c>
      <c r="B18" s="93">
        <v>0.55910000000000004</v>
      </c>
      <c r="C18" s="93">
        <v>0.55068325996398926</v>
      </c>
      <c r="D18" s="93">
        <v>0.45840001106262207</v>
      </c>
      <c r="E18" s="93">
        <v>0.51510673761367798</v>
      </c>
      <c r="F18" s="2">
        <v>7984.490234375</v>
      </c>
      <c r="G18" s="2">
        <v>7924.8662109375</v>
      </c>
      <c r="H18" s="93">
        <v>0.45870000123977661</v>
      </c>
      <c r="I18" s="93">
        <v>0.51888793706893921</v>
      </c>
      <c r="J18" s="93">
        <v>0.21549999713897705</v>
      </c>
      <c r="K18" s="93">
        <v>0.54998898506164551</v>
      </c>
    </row>
    <row r="19" spans="1:11" x14ac:dyDescent="0.25">
      <c r="A19" t="s">
        <v>60</v>
      </c>
      <c r="B19" s="93">
        <v>0.60640000000000005</v>
      </c>
      <c r="C19" s="93">
        <v>0.64393335580825806</v>
      </c>
      <c r="D19" s="93">
        <v>0.52859997749328613</v>
      </c>
      <c r="E19" s="93">
        <v>0.53685253858566284</v>
      </c>
      <c r="F19" s="2">
        <v>7395.22998046875</v>
      </c>
      <c r="G19" s="2">
        <v>6777.7412109375</v>
      </c>
      <c r="H19" s="93">
        <v>0.47819998860359192</v>
      </c>
      <c r="I19" s="93">
        <v>0.48520538210868835</v>
      </c>
      <c r="J19" s="93">
        <v>0.20730000734329224</v>
      </c>
      <c r="K19" s="93">
        <v>0.34009382128715515</v>
      </c>
    </row>
    <row r="20" spans="1:11" x14ac:dyDescent="0.25">
      <c r="A20" t="s">
        <v>61</v>
      </c>
      <c r="B20" s="93">
        <v>0.62070000000000003</v>
      </c>
      <c r="C20" s="93">
        <v>0.54487395286560059</v>
      </c>
      <c r="D20" s="93">
        <v>0.39269998669624329</v>
      </c>
      <c r="E20" s="93">
        <v>0.34709474444389343</v>
      </c>
      <c r="F20" s="2">
        <v>5546</v>
      </c>
      <c r="G20" s="2">
        <v>5100.4697265625</v>
      </c>
      <c r="H20" s="93">
        <v>0.40970000624656677</v>
      </c>
      <c r="I20" s="93">
        <v>0.39811486005783081</v>
      </c>
      <c r="J20" s="93">
        <v>0.63679999113082886</v>
      </c>
      <c r="K20" s="93">
        <v>0.70304781198501587</v>
      </c>
    </row>
    <row r="21" spans="1:11" x14ac:dyDescent="0.25">
      <c r="A21" t="s">
        <v>62</v>
      </c>
      <c r="B21" s="93">
        <v>0.46860000000000002</v>
      </c>
      <c r="C21" s="93">
        <v>0.47103819251060486</v>
      </c>
      <c r="D21" s="93">
        <v>0.21449999511241913</v>
      </c>
      <c r="E21" s="93">
        <v>0.29829242825508118</v>
      </c>
      <c r="F21" s="2">
        <v>4628</v>
      </c>
      <c r="G21" s="2">
        <v>4231.6875</v>
      </c>
      <c r="H21" s="93">
        <v>0.15899999439716339</v>
      </c>
      <c r="I21" s="93">
        <v>0.27959340810775757</v>
      </c>
      <c r="J21" s="93">
        <v>0.23100000619888306</v>
      </c>
      <c r="K21" s="93">
        <v>0.1981377899646759</v>
      </c>
    </row>
    <row r="22" spans="1:11" x14ac:dyDescent="0.25">
      <c r="A22" s="19" t="s">
        <v>63</v>
      </c>
      <c r="B22" s="94">
        <v>0.51719999999999999</v>
      </c>
      <c r="C22" s="94">
        <v>0.41299629211425781</v>
      </c>
      <c r="D22" s="94">
        <v>0.4237000048160553</v>
      </c>
      <c r="E22" s="94">
        <v>0.36593419313430786</v>
      </c>
      <c r="F22" s="14">
        <v>7956.18017578125</v>
      </c>
      <c r="G22" s="14">
        <v>7708.27001953125</v>
      </c>
      <c r="H22" s="94">
        <v>0.43059998750686646</v>
      </c>
      <c r="I22" s="94">
        <v>0.39513108134269714</v>
      </c>
      <c r="J22" s="94">
        <v>0.59069997072219849</v>
      </c>
      <c r="K22" s="94">
        <v>0.71450322866439819</v>
      </c>
    </row>
    <row r="23" spans="1:11" x14ac:dyDescent="0.25">
      <c r="A23" t="s">
        <v>64</v>
      </c>
      <c r="B23" s="93">
        <v>0.49159999999999998</v>
      </c>
      <c r="C23" s="93">
        <v>0.47241547703742981</v>
      </c>
      <c r="D23" s="93">
        <v>0.36050000786781311</v>
      </c>
      <c r="E23" s="93">
        <v>0.34352719783782959</v>
      </c>
      <c r="F23" s="2">
        <v>8390</v>
      </c>
      <c r="G23" s="2">
        <v>7756.00048828125</v>
      </c>
      <c r="H23" s="93">
        <v>0.3529999852180481</v>
      </c>
      <c r="I23" s="93">
        <v>0.37580704689025879</v>
      </c>
      <c r="J23" s="93">
        <v>0.34070000052452087</v>
      </c>
      <c r="K23" s="93">
        <v>0.28723379969596863</v>
      </c>
    </row>
    <row r="24" spans="1:11" x14ac:dyDescent="0.25">
      <c r="A24" t="s">
        <v>65</v>
      </c>
      <c r="B24" s="93">
        <v>0.51690000000000003</v>
      </c>
      <c r="C24" s="93">
        <v>0.4530811607837677</v>
      </c>
      <c r="D24" s="93">
        <v>0.40770000219345093</v>
      </c>
      <c r="E24" s="93">
        <v>0.46679532527923584</v>
      </c>
      <c r="F24" s="2">
        <v>8832.5595703125</v>
      </c>
      <c r="G24" s="2">
        <v>8902.5732421875</v>
      </c>
      <c r="H24" s="93">
        <v>0.40070000290870667</v>
      </c>
      <c r="I24" s="93">
        <v>0.48018953204154968</v>
      </c>
      <c r="J24" s="93">
        <v>0.32760000228881836</v>
      </c>
      <c r="K24" s="93">
        <v>0.27972489595413208</v>
      </c>
    </row>
    <row r="25" spans="1:11" x14ac:dyDescent="0.25">
      <c r="A25" t="s">
        <v>66</v>
      </c>
      <c r="B25" s="93">
        <v>0.49690000000000001</v>
      </c>
      <c r="C25" s="93">
        <v>0.49473148584365845</v>
      </c>
      <c r="D25" s="93">
        <v>0.44470000267028809</v>
      </c>
      <c r="E25" s="93">
        <v>0.40721753239631653</v>
      </c>
      <c r="F25" s="2">
        <v>6305</v>
      </c>
      <c r="G25" s="2">
        <v>6579.08642578125</v>
      </c>
      <c r="H25" s="93">
        <v>0.44110000133514404</v>
      </c>
      <c r="I25" s="93">
        <v>0.39969632029533386</v>
      </c>
      <c r="J25" s="93">
        <v>0.41809999942779541</v>
      </c>
      <c r="K25" s="93">
        <v>0.36710512638092041</v>
      </c>
    </row>
    <row r="26" spans="1:11" x14ac:dyDescent="0.25">
      <c r="A26" t="s">
        <v>67</v>
      </c>
      <c r="B26" s="93">
        <v>0.40589999999999998</v>
      </c>
      <c r="C26" s="93">
        <v>0.45088928937911987</v>
      </c>
      <c r="D26" s="93">
        <v>0.31909999251365662</v>
      </c>
      <c r="E26" s="93">
        <v>0.32908347249031067</v>
      </c>
      <c r="F26" s="2">
        <v>8939</v>
      </c>
      <c r="G26" s="2">
        <v>8197.134765625</v>
      </c>
      <c r="H26" s="93">
        <v>0.32649999856948853</v>
      </c>
      <c r="I26" s="93">
        <v>0.33888041973114014</v>
      </c>
      <c r="J26" s="93">
        <v>0.38280001282691956</v>
      </c>
      <c r="K26" s="93">
        <v>0.28610998392105103</v>
      </c>
    </row>
    <row r="27" spans="1:11" x14ac:dyDescent="0.25">
      <c r="A27" s="19" t="s">
        <v>68</v>
      </c>
      <c r="B27" s="94">
        <v>0.68859999999999999</v>
      </c>
      <c r="C27" s="94">
        <v>0.62690412998199463</v>
      </c>
      <c r="D27" s="94">
        <v>0.51709997653961182</v>
      </c>
      <c r="E27" s="94">
        <v>0.53544420003890991</v>
      </c>
      <c r="F27" s="14">
        <v>3909</v>
      </c>
      <c r="G27" s="14">
        <v>4159.876953125</v>
      </c>
      <c r="H27" s="94">
        <v>0.5404999852180481</v>
      </c>
      <c r="I27" s="94">
        <v>0.59066563844680786</v>
      </c>
      <c r="J27" s="94">
        <v>0.45509999990463257</v>
      </c>
      <c r="K27" s="94">
        <v>0.55301690101623535</v>
      </c>
    </row>
    <row r="28" spans="1:11" x14ac:dyDescent="0.25">
      <c r="A28" t="s">
        <v>69</v>
      </c>
      <c r="B28" s="93">
        <v>0.64529999999999998</v>
      </c>
      <c r="C28" s="93">
        <v>0.66937774419784546</v>
      </c>
      <c r="D28" s="93">
        <v>0.41029998660087585</v>
      </c>
      <c r="E28" s="93">
        <v>0.42127007246017456</v>
      </c>
      <c r="F28" s="2">
        <v>7200</v>
      </c>
      <c r="G28" s="2">
        <v>6626.29345703125</v>
      </c>
      <c r="H28" s="93">
        <v>0.41479998826980591</v>
      </c>
      <c r="I28" s="93">
        <v>0.42575356364250183</v>
      </c>
      <c r="J28" s="93">
        <v>0.59409999847412109</v>
      </c>
      <c r="K28" s="93">
        <v>0.51296263933181763</v>
      </c>
    </row>
    <row r="29" spans="1:11" x14ac:dyDescent="0.25">
      <c r="A29" t="s">
        <v>70</v>
      </c>
      <c r="B29" s="93">
        <v>0.61519999999999997</v>
      </c>
      <c r="C29" s="93">
        <v>0.60409015417098999</v>
      </c>
      <c r="D29" s="93">
        <v>0.61619997024536133</v>
      </c>
      <c r="E29" s="93">
        <v>0.53649270534515381</v>
      </c>
      <c r="F29" s="2">
        <v>5391.5</v>
      </c>
      <c r="G29" s="2">
        <v>4937.404296875</v>
      </c>
      <c r="H29" s="93">
        <v>0.65439999103546143</v>
      </c>
      <c r="I29" s="93">
        <v>0.58060866594314575</v>
      </c>
      <c r="J29" s="93">
        <v>0.66900002956390381</v>
      </c>
      <c r="K29" s="93">
        <v>0.63662630319595337</v>
      </c>
    </row>
    <row r="30" spans="1:11" x14ac:dyDescent="0.25">
      <c r="A30" t="s">
        <v>71</v>
      </c>
      <c r="B30" s="93">
        <v>0.6149</v>
      </c>
      <c r="C30" s="93">
        <v>0.52973371744155884</v>
      </c>
      <c r="D30" s="93">
        <v>0.53549998998641968</v>
      </c>
      <c r="E30" s="93">
        <v>0.53750556707382202</v>
      </c>
      <c r="F30" s="2">
        <v>11960.599609375</v>
      </c>
      <c r="G30" s="2">
        <v>9293.099609375</v>
      </c>
      <c r="H30" s="93">
        <v>0.55839997529983521</v>
      </c>
      <c r="I30" s="93">
        <v>0.55438697338104248</v>
      </c>
      <c r="J30" s="93">
        <v>0.61599999666213989</v>
      </c>
      <c r="K30" s="93">
        <v>0.58494395017623901</v>
      </c>
    </row>
    <row r="31" spans="1:11" x14ac:dyDescent="0.25">
      <c r="A31" t="s">
        <v>72</v>
      </c>
      <c r="B31" s="93">
        <v>0.57689999999999997</v>
      </c>
      <c r="C31" s="93">
        <v>0.54348593950271606</v>
      </c>
      <c r="D31" s="93">
        <v>0.37839999794960022</v>
      </c>
      <c r="E31" s="93">
        <v>0.38448607921600342</v>
      </c>
      <c r="F31" s="2">
        <v>12726</v>
      </c>
      <c r="G31" s="2">
        <v>9808.306640625</v>
      </c>
      <c r="H31" s="93">
        <v>0.35170000791549683</v>
      </c>
      <c r="I31" s="93">
        <v>0.35120871663093567</v>
      </c>
      <c r="J31" s="93">
        <v>0.53329998254776001</v>
      </c>
      <c r="K31" s="93">
        <v>0.4915575385093689</v>
      </c>
    </row>
    <row r="32" spans="1:11" x14ac:dyDescent="0.25">
      <c r="A32" s="19" t="s">
        <v>73</v>
      </c>
      <c r="B32" s="94">
        <v>0.35499999999999998</v>
      </c>
      <c r="C32" s="94">
        <v>0.41226568818092346</v>
      </c>
      <c r="D32" s="94">
        <v>0.33419999480247498</v>
      </c>
      <c r="E32" s="94">
        <v>0.35363203287124634</v>
      </c>
      <c r="F32" s="14">
        <v>8840</v>
      </c>
      <c r="G32" s="14">
        <v>8371.0751953125</v>
      </c>
      <c r="H32" s="94">
        <v>0.31360000371932983</v>
      </c>
      <c r="I32" s="94">
        <v>0.33133524656295776</v>
      </c>
      <c r="J32" s="94">
        <v>0.24609999358654022</v>
      </c>
      <c r="K32" s="94">
        <v>0.25410476326942444</v>
      </c>
    </row>
    <row r="33" spans="1:11" x14ac:dyDescent="0.25">
      <c r="A33" t="s">
        <v>74</v>
      </c>
      <c r="B33" s="93">
        <v>0.66010000000000002</v>
      </c>
      <c r="C33" s="93">
        <v>0.59062188863754272</v>
      </c>
      <c r="D33" s="93">
        <v>0.48399999737739563</v>
      </c>
      <c r="E33" s="93">
        <v>0.38933578133583069</v>
      </c>
      <c r="F33" s="2">
        <v>7410</v>
      </c>
      <c r="G33" s="2">
        <v>6958.7919921875</v>
      </c>
      <c r="H33" s="93">
        <v>0.47620001435279846</v>
      </c>
      <c r="I33" s="93">
        <v>0.44169184565544128</v>
      </c>
      <c r="J33" s="93">
        <v>0.38460001349449158</v>
      </c>
      <c r="K33" s="93">
        <v>0.30412992835044861</v>
      </c>
    </row>
    <row r="34" spans="1:11" x14ac:dyDescent="0.25">
      <c r="A34" t="s">
        <v>75</v>
      </c>
      <c r="B34" s="93">
        <v>0.56659999999999999</v>
      </c>
      <c r="C34" s="93">
        <v>0.48355147242546082</v>
      </c>
      <c r="D34" s="93">
        <v>0.43130001425743103</v>
      </c>
      <c r="E34" s="93">
        <v>0.37802603840827942</v>
      </c>
      <c r="F34" s="2">
        <v>5739.75</v>
      </c>
      <c r="G34" s="2">
        <v>5847.0205078125</v>
      </c>
      <c r="H34" s="93">
        <v>0.41999998688697815</v>
      </c>
      <c r="I34" s="93">
        <v>0.40486827492713928</v>
      </c>
      <c r="J34" s="93">
        <v>0.43070000410079956</v>
      </c>
      <c r="K34" s="93">
        <v>0.44590097665786743</v>
      </c>
    </row>
    <row r="35" spans="1:11" x14ac:dyDescent="0.25">
      <c r="A35" t="s">
        <v>76</v>
      </c>
      <c r="B35" s="93">
        <v>0.63400000000000001</v>
      </c>
      <c r="C35" s="93">
        <v>0.61701512336730957</v>
      </c>
      <c r="D35" s="93">
        <v>0.43779999017715454</v>
      </c>
      <c r="E35" s="93">
        <v>0.3460213840007782</v>
      </c>
      <c r="F35" s="2">
        <v>6045</v>
      </c>
      <c r="G35" s="2">
        <v>7327.689453125</v>
      </c>
      <c r="H35" s="93">
        <v>0.4814000129699707</v>
      </c>
      <c r="I35" s="93">
        <v>0.37631323933601379</v>
      </c>
      <c r="J35" s="93">
        <v>0.28459998965263367</v>
      </c>
      <c r="K35" s="93">
        <v>0.33321765065193176</v>
      </c>
    </row>
    <row r="36" spans="1:11" x14ac:dyDescent="0.25">
      <c r="A36" t="s">
        <v>77</v>
      </c>
      <c r="B36" s="93">
        <v>0.49790000000000001</v>
      </c>
      <c r="C36" s="93">
        <v>0.50166857242584229</v>
      </c>
      <c r="D36" s="93">
        <v>0.37490001320838928</v>
      </c>
      <c r="E36" s="93">
        <v>0.3275696337223053</v>
      </c>
      <c r="F36" s="2">
        <v>6374.5</v>
      </c>
      <c r="G36" s="2">
        <v>5488.13330078125</v>
      </c>
      <c r="H36" s="93">
        <v>0.33219999074935913</v>
      </c>
      <c r="I36" s="93">
        <v>0.34272965788841248</v>
      </c>
      <c r="J36" s="93">
        <v>0.35870000720024109</v>
      </c>
      <c r="K36" s="93">
        <v>0.3642503023147583</v>
      </c>
    </row>
    <row r="37" spans="1:11" x14ac:dyDescent="0.25">
      <c r="A37" s="19" t="s">
        <v>78</v>
      </c>
      <c r="B37" s="94">
        <v>0.495</v>
      </c>
      <c r="C37" s="94">
        <v>0.45298090577125549</v>
      </c>
      <c r="D37" s="94">
        <v>0.59289997816085815</v>
      </c>
      <c r="E37" s="94">
        <v>0.57083374261856079</v>
      </c>
      <c r="F37" s="14">
        <v>7341</v>
      </c>
      <c r="G37" s="14">
        <v>7885.6005859375</v>
      </c>
      <c r="H37" s="94">
        <v>0.57520002126693726</v>
      </c>
      <c r="I37" s="94">
        <v>0.56554114818572998</v>
      </c>
      <c r="J37" s="94">
        <v>0.42699998617172241</v>
      </c>
      <c r="K37" s="94">
        <v>0.51693558692932129</v>
      </c>
    </row>
    <row r="38" spans="1:11" x14ac:dyDescent="0.25">
      <c r="A38" t="s">
        <v>79</v>
      </c>
      <c r="B38" s="93">
        <v>0.5161</v>
      </c>
      <c r="C38" s="93">
        <v>0.55346125364303589</v>
      </c>
      <c r="D38" s="93">
        <v>0.44490000605583191</v>
      </c>
      <c r="E38" s="93">
        <v>0.44380724430084229</v>
      </c>
      <c r="F38" s="2">
        <v>6891</v>
      </c>
      <c r="G38" s="2">
        <v>7255.609375</v>
      </c>
      <c r="H38" s="93">
        <v>0.43090000748634338</v>
      </c>
      <c r="I38" s="93">
        <v>0.43502649664878845</v>
      </c>
      <c r="J38" s="93">
        <v>0.25360000133514404</v>
      </c>
      <c r="K38" s="93">
        <v>0.23822097480297089</v>
      </c>
    </row>
    <row r="39" spans="1:11" x14ac:dyDescent="0.25">
      <c r="A39" t="s">
        <v>80</v>
      </c>
      <c r="B39" s="93">
        <v>0.54</v>
      </c>
      <c r="C39" s="93">
        <v>0.47760078310966492</v>
      </c>
      <c r="D39" s="93">
        <v>0.35719999670982361</v>
      </c>
      <c r="E39" s="93">
        <v>0.31559425592422485</v>
      </c>
      <c r="F39" s="2">
        <v>5388</v>
      </c>
      <c r="G39" s="2">
        <v>5800.2373046875</v>
      </c>
      <c r="H39" s="93">
        <v>0.35589998960494995</v>
      </c>
      <c r="I39" s="93">
        <v>0.33557558059692383</v>
      </c>
      <c r="J39" s="93">
        <v>0.27430000901222229</v>
      </c>
      <c r="K39" s="93">
        <v>0.36396908760070801</v>
      </c>
    </row>
    <row r="40" spans="1:11" x14ac:dyDescent="0.25">
      <c r="A40" t="s">
        <v>81</v>
      </c>
      <c r="B40" s="93">
        <v>0.47699999999999998</v>
      </c>
      <c r="C40" s="93">
        <v>0.45471835136413574</v>
      </c>
      <c r="D40" s="93">
        <v>0.27340000867843628</v>
      </c>
      <c r="E40" s="93">
        <v>0.23028998076915741</v>
      </c>
      <c r="F40" s="2">
        <v>8137.330078125</v>
      </c>
      <c r="G40" s="2">
        <v>7086.740234375</v>
      </c>
      <c r="H40" s="93">
        <v>0.26390001177787781</v>
      </c>
      <c r="I40" s="93">
        <v>0.2340833991765976</v>
      </c>
      <c r="J40" s="93">
        <v>0.59130001068115234</v>
      </c>
      <c r="K40" s="93">
        <v>0.3930327296257019</v>
      </c>
    </row>
    <row r="41" spans="1:11" x14ac:dyDescent="0.25">
      <c r="A41" t="s">
        <v>82</v>
      </c>
      <c r="B41" s="93">
        <v>0.41239999999999999</v>
      </c>
      <c r="C41" s="93">
        <v>0.43678665161132813</v>
      </c>
      <c r="D41" s="93">
        <v>0.40689998865127563</v>
      </c>
      <c r="E41" s="93">
        <v>0.44695156812667847</v>
      </c>
      <c r="F41" s="2">
        <v>7884.56005859375</v>
      </c>
      <c r="G41" s="2">
        <v>7468.24755859375</v>
      </c>
      <c r="H41" s="93">
        <v>0.43169999122619629</v>
      </c>
      <c r="I41" s="93">
        <v>0.47271925210952759</v>
      </c>
      <c r="J41" s="93">
        <v>0.23039999604225159</v>
      </c>
      <c r="K41" s="93">
        <v>0.30046901106834412</v>
      </c>
    </row>
    <row r="42" spans="1:11" x14ac:dyDescent="0.25">
      <c r="A42" s="19" t="s">
        <v>83</v>
      </c>
      <c r="B42" s="94">
        <v>0.51519999999999999</v>
      </c>
      <c r="C42" s="94">
        <v>0.51320481300354004</v>
      </c>
      <c r="D42" s="94">
        <v>0.41850000619888306</v>
      </c>
      <c r="E42" s="94">
        <v>0.35799333453178406</v>
      </c>
      <c r="F42" s="14">
        <v>7569</v>
      </c>
      <c r="G42" s="14">
        <v>7190.56494140625</v>
      </c>
      <c r="H42" s="94">
        <v>0.43380001187324524</v>
      </c>
      <c r="I42" s="94">
        <v>0.35681802034378052</v>
      </c>
      <c r="J42" s="94">
        <v>0.20710000395774841</v>
      </c>
      <c r="K42" s="94">
        <v>0.2069946825504303</v>
      </c>
    </row>
    <row r="43" spans="1:11" x14ac:dyDescent="0.25">
      <c r="A43" t="s">
        <v>84</v>
      </c>
      <c r="B43" s="93">
        <v>0.5262</v>
      </c>
      <c r="C43" s="93">
        <v>0.48771750926971436</v>
      </c>
      <c r="D43" s="93">
        <v>0.31790000200271606</v>
      </c>
      <c r="E43" s="93">
        <v>0.36910885572433472</v>
      </c>
      <c r="F43" s="2">
        <v>3999.409912109375</v>
      </c>
      <c r="G43" s="2">
        <v>3776.24267578125</v>
      </c>
      <c r="H43" s="93">
        <v>0.37810000777244568</v>
      </c>
      <c r="I43" s="93">
        <v>0.39327409863471985</v>
      </c>
      <c r="J43" s="93">
        <v>0.44999998807907104</v>
      </c>
      <c r="K43" s="93">
        <v>0.40792319178581238</v>
      </c>
    </row>
    <row r="44" spans="1:11" x14ac:dyDescent="0.25">
      <c r="A44" t="s">
        <v>85</v>
      </c>
      <c r="B44" s="93">
        <v>0.40189999999999998</v>
      </c>
      <c r="C44" s="93">
        <v>0.39936345815658569</v>
      </c>
      <c r="D44" s="93">
        <v>0.55339998006820679</v>
      </c>
      <c r="E44" s="93">
        <v>0.61511069536209106</v>
      </c>
      <c r="F44" s="2">
        <v>8745.349609375</v>
      </c>
      <c r="G44" s="2">
        <v>9461.53515625</v>
      </c>
      <c r="H44" s="93">
        <v>0.53289997577667236</v>
      </c>
      <c r="I44" s="93">
        <v>0.55882561206817627</v>
      </c>
      <c r="J44" s="93">
        <v>0.55549997091293335</v>
      </c>
      <c r="K44" s="93">
        <v>0.58787423372268677</v>
      </c>
    </row>
    <row r="45" spans="1:11" x14ac:dyDescent="0.25">
      <c r="A45" t="s">
        <v>86</v>
      </c>
      <c r="B45" s="93">
        <v>0.61280000000000001</v>
      </c>
      <c r="C45" s="93">
        <v>0.46464881300926208</v>
      </c>
      <c r="D45" s="93">
        <v>0.3935999870300293</v>
      </c>
      <c r="E45" s="93">
        <v>0.42087888717651367</v>
      </c>
      <c r="F45" s="2">
        <v>5776.10009765625</v>
      </c>
      <c r="G45" s="2">
        <v>5916.00830078125</v>
      </c>
      <c r="H45" s="93">
        <v>0.39219999313354492</v>
      </c>
      <c r="I45" s="93">
        <v>0.42128297686576843</v>
      </c>
      <c r="J45" s="93">
        <v>0.26100000739097595</v>
      </c>
      <c r="K45" s="93">
        <v>0.37883242964744568</v>
      </c>
    </row>
    <row r="46" spans="1:11" x14ac:dyDescent="0.25">
      <c r="A46" t="s">
        <v>87</v>
      </c>
      <c r="B46" s="93">
        <v>0.54730000000000001</v>
      </c>
      <c r="C46" s="93">
        <v>0.51422828435897827</v>
      </c>
      <c r="D46" s="93">
        <v>0.38850000500679016</v>
      </c>
      <c r="E46" s="93">
        <v>0.36034217476844788</v>
      </c>
      <c r="F46" s="2">
        <v>7095.9599609375</v>
      </c>
      <c r="G46" s="2">
        <v>6765.1611328125</v>
      </c>
      <c r="H46" s="93">
        <v>0.39800000190734863</v>
      </c>
      <c r="I46" s="93">
        <v>0.36600592732429504</v>
      </c>
      <c r="J46" s="93">
        <v>0.44470000267028809</v>
      </c>
      <c r="K46" s="93">
        <v>0.43142572045326233</v>
      </c>
    </row>
    <row r="47" spans="1:11" x14ac:dyDescent="0.25">
      <c r="A47" s="19" t="s">
        <v>88</v>
      </c>
      <c r="B47" s="94">
        <v>0.42209999999999998</v>
      </c>
      <c r="C47" s="94">
        <v>0.44933295249938965</v>
      </c>
      <c r="D47" s="94">
        <v>0.36700001358985901</v>
      </c>
      <c r="E47" s="94">
        <v>0.29242485761642456</v>
      </c>
      <c r="F47" s="14">
        <v>7160</v>
      </c>
      <c r="G47" s="14">
        <v>6261.94140625</v>
      </c>
      <c r="H47" s="94">
        <v>0.35600000619888306</v>
      </c>
      <c r="I47" s="94">
        <v>0.31319904327392578</v>
      </c>
      <c r="J47" s="94">
        <v>0.64980000257492065</v>
      </c>
      <c r="K47" s="94">
        <v>0.40367546677589417</v>
      </c>
    </row>
    <row r="48" spans="1:11" x14ac:dyDescent="0.25">
      <c r="A48" t="s">
        <v>89</v>
      </c>
      <c r="B48" s="93">
        <v>0.33069999999999999</v>
      </c>
      <c r="C48" s="93">
        <v>0.35362324118614197</v>
      </c>
      <c r="D48" s="93">
        <v>0.40090000629425049</v>
      </c>
      <c r="E48" s="93">
        <v>0.42817980051040649</v>
      </c>
      <c r="F48" s="2">
        <v>6051.580078125</v>
      </c>
      <c r="G48" s="2">
        <v>5464.32666015625</v>
      </c>
      <c r="H48" s="93">
        <v>0.42519998550415039</v>
      </c>
      <c r="I48" s="93">
        <v>0.38547813892364502</v>
      </c>
      <c r="J48" s="93">
        <v>0.60360002517700195</v>
      </c>
      <c r="K48" s="93">
        <v>0.509879469871521</v>
      </c>
    </row>
    <row r="49" spans="1:11" x14ac:dyDescent="0.25">
      <c r="A49" t="s">
        <v>90</v>
      </c>
      <c r="B49" s="93">
        <v>0.4577</v>
      </c>
      <c r="C49" s="93">
        <v>0.41458103060722351</v>
      </c>
      <c r="D49" s="93">
        <v>0.28749999403953552</v>
      </c>
      <c r="E49" s="93">
        <v>0.25449728965759277</v>
      </c>
      <c r="F49" s="2">
        <v>7428.43994140625</v>
      </c>
      <c r="G49" s="2">
        <v>7400.77197265625</v>
      </c>
      <c r="H49" s="93">
        <v>0.28580000996589661</v>
      </c>
      <c r="I49" s="93">
        <v>0.27192100882530212</v>
      </c>
      <c r="J49" s="93">
        <v>0.39050000905990601</v>
      </c>
      <c r="K49" s="93">
        <v>0.34161475300788879</v>
      </c>
    </row>
    <row r="50" spans="1:11" x14ac:dyDescent="0.25">
      <c r="A50" t="s">
        <v>91</v>
      </c>
      <c r="B50" s="93">
        <v>0.50039999999999996</v>
      </c>
      <c r="C50" s="93">
        <v>0.48514601588249207</v>
      </c>
      <c r="D50" s="93">
        <v>0.25709998607635498</v>
      </c>
      <c r="E50" s="93">
        <v>0.24463945627212524</v>
      </c>
      <c r="F50" s="2">
        <v>6830.97021484375</v>
      </c>
      <c r="G50" s="2">
        <v>7120.982421875</v>
      </c>
      <c r="H50" s="93">
        <v>0.23430000245571136</v>
      </c>
      <c r="I50" s="93">
        <v>0.26629701256752014</v>
      </c>
      <c r="J50" s="93">
        <v>0.28589999675750732</v>
      </c>
      <c r="K50" s="93">
        <v>0.42356669902801514</v>
      </c>
    </row>
    <row r="51" spans="1:11" x14ac:dyDescent="0.25">
      <c r="A51" t="s">
        <v>92</v>
      </c>
      <c r="B51" s="93">
        <v>0.56740000000000002</v>
      </c>
      <c r="C51" s="93">
        <v>0.54688030481338501</v>
      </c>
      <c r="D51" s="93">
        <v>0.51520001888275146</v>
      </c>
      <c r="E51" s="93">
        <v>0.38602405786514282</v>
      </c>
      <c r="F51" s="2">
        <v>4749.580078125</v>
      </c>
      <c r="G51" s="2">
        <v>3950.873046875</v>
      </c>
      <c r="H51" s="93">
        <v>0.51529997587203979</v>
      </c>
      <c r="I51" s="93">
        <v>0.41515091061592102</v>
      </c>
      <c r="J51" s="93">
        <v>0.67949998378753662</v>
      </c>
      <c r="K51" s="93">
        <v>0.58532404899597168</v>
      </c>
    </row>
    <row r="52" spans="1:11" x14ac:dyDescent="0.25">
      <c r="A52" s="19" t="s">
        <v>93</v>
      </c>
      <c r="B52" s="94">
        <v>0.64870000000000005</v>
      </c>
      <c r="C52" s="94">
        <v>0.62144196033477783</v>
      </c>
      <c r="D52" s="94">
        <v>0.43070000410079956</v>
      </c>
      <c r="E52" s="94">
        <v>0.45413503050804138</v>
      </c>
      <c r="F52" s="14">
        <v>6883</v>
      </c>
      <c r="G52" s="14">
        <v>6710.12744140625</v>
      </c>
      <c r="H52" s="94">
        <v>0.42910000681877136</v>
      </c>
      <c r="I52" s="94">
        <v>0.45584306120872498</v>
      </c>
      <c r="J52" s="94">
        <v>0.69040000438690186</v>
      </c>
      <c r="K52" s="94">
        <v>0.68730312585830688</v>
      </c>
    </row>
    <row r="53" spans="1:11" x14ac:dyDescent="0.25">
      <c r="A53" t="s">
        <v>94</v>
      </c>
      <c r="B53" s="93">
        <v>0.71489999999999998</v>
      </c>
      <c r="C53" s="93">
        <v>0.69364100694656372</v>
      </c>
      <c r="D53" s="93">
        <v>0.60460001230239868</v>
      </c>
      <c r="E53" s="93">
        <v>0.58074808120727539</v>
      </c>
      <c r="F53" s="2">
        <v>5233.5</v>
      </c>
      <c r="G53" s="2">
        <v>5234.4052734375</v>
      </c>
      <c r="H53" s="93">
        <v>0.60079997777938843</v>
      </c>
      <c r="I53" s="93">
        <v>0.66505032777786255</v>
      </c>
      <c r="J53" s="93">
        <v>0.8400999903678894</v>
      </c>
      <c r="K53" s="93">
        <v>0.76711225509643555</v>
      </c>
    </row>
    <row r="54" spans="1:11" x14ac:dyDescent="0.25">
      <c r="A54" s="19" t="s">
        <v>95</v>
      </c>
      <c r="B54" s="94">
        <v>0.86160000000000003</v>
      </c>
      <c r="C54" s="94">
        <v>0.72519707679748535</v>
      </c>
      <c r="D54" s="94">
        <v>0.43309998512268066</v>
      </c>
      <c r="E54" s="94">
        <v>0.39759224653244019</v>
      </c>
      <c r="F54" s="14">
        <v>3600</v>
      </c>
      <c r="G54" s="14">
        <v>4322.583984375</v>
      </c>
      <c r="H54" s="94">
        <v>0.48179998993873596</v>
      </c>
      <c r="I54" s="94">
        <v>0.4708496630191803</v>
      </c>
      <c r="J54" s="94">
        <v>0.56830000877380371</v>
      </c>
      <c r="K54" s="94">
        <v>0.53565382957458496</v>
      </c>
    </row>
  </sheetData>
  <sheetProtection sheet="1" objects="1" scenarios="1" select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CF780-6EE8-43EA-BF95-4CA2C627ED9E}">
  <dimension ref="A1:M469"/>
  <sheetViews>
    <sheetView workbookViewId="0"/>
  </sheetViews>
  <sheetFormatPr defaultRowHeight="15" x14ac:dyDescent="0.25"/>
  <cols>
    <col min="2" max="2" width="20.7109375" customWidth="1"/>
    <col min="3" max="3" width="9.7109375" style="11" customWidth="1"/>
    <col min="6" max="6" width="20.7109375" customWidth="1"/>
    <col min="7" max="7" width="12.28515625" style="11" customWidth="1"/>
    <col min="8" max="8" width="11.140625" style="2" customWidth="1"/>
    <col min="11" max="11" width="20.7109375" customWidth="1"/>
    <col min="12" max="12" width="12" style="11" customWidth="1"/>
    <col min="13" max="13" width="10.5703125" style="11" customWidth="1"/>
  </cols>
  <sheetData>
    <row r="1" spans="1:13" x14ac:dyDescent="0.25">
      <c r="A1" s="23" t="s">
        <v>98</v>
      </c>
      <c r="B1" t="s">
        <v>0</v>
      </c>
      <c r="C1" s="22" t="s">
        <v>99</v>
      </c>
      <c r="E1" s="23" t="s">
        <v>98</v>
      </c>
      <c r="F1" t="s">
        <v>0</v>
      </c>
      <c r="G1" s="22" t="s">
        <v>100</v>
      </c>
      <c r="H1" s="95" t="s">
        <v>101</v>
      </c>
      <c r="J1" s="23" t="s">
        <v>102</v>
      </c>
      <c r="K1" t="s">
        <v>0</v>
      </c>
      <c r="L1" s="22" t="s">
        <v>103</v>
      </c>
      <c r="M1" s="22" t="s">
        <v>104</v>
      </c>
    </row>
    <row r="2" spans="1:13" x14ac:dyDescent="0.25">
      <c r="A2">
        <v>2016</v>
      </c>
      <c r="B2" t="s">
        <v>44</v>
      </c>
      <c r="C2" s="11">
        <v>0.4289</v>
      </c>
      <c r="E2">
        <v>2016</v>
      </c>
      <c r="F2" t="s">
        <v>44</v>
      </c>
      <c r="G2" s="11">
        <v>0.4088</v>
      </c>
      <c r="H2" s="2">
        <v>3262</v>
      </c>
      <c r="J2">
        <v>2017</v>
      </c>
      <c r="K2" t="s">
        <v>44</v>
      </c>
      <c r="L2" s="11">
        <v>0.4163</v>
      </c>
      <c r="M2" s="11">
        <v>0.19620000000000001</v>
      </c>
    </row>
    <row r="3" spans="1:13" x14ac:dyDescent="0.25">
      <c r="A3">
        <v>2016</v>
      </c>
      <c r="B3" t="s">
        <v>45</v>
      </c>
      <c r="C3" s="11">
        <v>0.36420000000000002</v>
      </c>
      <c r="E3">
        <v>2016</v>
      </c>
      <c r="F3" t="s">
        <v>45</v>
      </c>
      <c r="G3" s="11">
        <v>0.35949999999999999</v>
      </c>
      <c r="H3" s="2">
        <v>4072</v>
      </c>
      <c r="J3">
        <v>2017</v>
      </c>
      <c r="K3" t="s">
        <v>45</v>
      </c>
      <c r="L3" s="11">
        <v>0.1119</v>
      </c>
      <c r="M3" s="11">
        <v>9.5000000000000001E-2</v>
      </c>
    </row>
    <row r="4" spans="1:13" x14ac:dyDescent="0.25">
      <c r="A4">
        <v>2016</v>
      </c>
      <c r="B4" t="s">
        <v>46</v>
      </c>
      <c r="C4" s="11">
        <v>0.5665</v>
      </c>
      <c r="E4">
        <v>2016</v>
      </c>
      <c r="F4" t="s">
        <v>46</v>
      </c>
      <c r="G4" s="11">
        <v>0.42259999999999998</v>
      </c>
      <c r="H4" s="2">
        <v>4790</v>
      </c>
      <c r="J4">
        <v>2017</v>
      </c>
      <c r="K4" t="s">
        <v>46</v>
      </c>
      <c r="L4" s="11">
        <v>0.53</v>
      </c>
      <c r="M4" s="11">
        <v>0.28999999999999998</v>
      </c>
    </row>
    <row r="5" spans="1:13" x14ac:dyDescent="0.25">
      <c r="A5">
        <v>2016</v>
      </c>
      <c r="B5" t="s">
        <v>47</v>
      </c>
      <c r="C5" s="11">
        <v>0.42809999999999998</v>
      </c>
      <c r="E5">
        <v>2016</v>
      </c>
      <c r="F5" t="s">
        <v>47</v>
      </c>
      <c r="G5" s="11">
        <v>0.2288</v>
      </c>
      <c r="H5" s="2">
        <v>3542</v>
      </c>
      <c r="J5">
        <v>2017</v>
      </c>
      <c r="K5" t="s">
        <v>47</v>
      </c>
      <c r="L5" s="11">
        <v>0.46850000000000003</v>
      </c>
      <c r="M5" s="11">
        <v>0.48359999999999997</v>
      </c>
    </row>
    <row r="6" spans="1:13" x14ac:dyDescent="0.25">
      <c r="A6">
        <v>2016</v>
      </c>
      <c r="B6" t="s">
        <v>48</v>
      </c>
      <c r="C6" s="11">
        <v>0.39660000000000001</v>
      </c>
      <c r="E6">
        <v>2016</v>
      </c>
      <c r="F6" t="s">
        <v>48</v>
      </c>
      <c r="G6" s="11">
        <v>5.3E-3</v>
      </c>
      <c r="H6" s="2">
        <v>4557</v>
      </c>
      <c r="J6">
        <v>2017</v>
      </c>
      <c r="K6" t="s">
        <v>48</v>
      </c>
      <c r="L6" s="11">
        <v>1.26E-2</v>
      </c>
      <c r="M6" s="11">
        <v>3.4299999999999997E-2</v>
      </c>
    </row>
    <row r="7" spans="1:13" x14ac:dyDescent="0.25">
      <c r="A7">
        <v>2016</v>
      </c>
      <c r="B7" t="s">
        <v>49</v>
      </c>
      <c r="C7" s="11">
        <v>0.30790000000000001</v>
      </c>
      <c r="E7">
        <v>2016</v>
      </c>
      <c r="F7" t="s">
        <v>49</v>
      </c>
      <c r="G7" s="11">
        <v>0.40949999999999998</v>
      </c>
      <c r="H7" s="2">
        <v>4051.03</v>
      </c>
      <c r="J7">
        <v>2017</v>
      </c>
      <c r="K7" t="s">
        <v>49</v>
      </c>
      <c r="L7" s="11">
        <v>0.24299999999999999</v>
      </c>
      <c r="M7" s="11">
        <v>0.06</v>
      </c>
    </row>
    <row r="8" spans="1:13" x14ac:dyDescent="0.25">
      <c r="A8">
        <v>2016</v>
      </c>
      <c r="B8" t="s">
        <v>50</v>
      </c>
      <c r="C8" s="11">
        <v>0.42270000000000002</v>
      </c>
      <c r="E8">
        <v>2016</v>
      </c>
      <c r="F8" t="s">
        <v>50</v>
      </c>
      <c r="G8" s="11">
        <v>0.55740000000000001</v>
      </c>
      <c r="H8" s="2">
        <v>4320</v>
      </c>
      <c r="J8">
        <v>2017</v>
      </c>
      <c r="K8" t="s">
        <v>50</v>
      </c>
      <c r="L8" s="11">
        <v>0.71</v>
      </c>
      <c r="M8" s="11">
        <v>0.83860000000000001</v>
      </c>
    </row>
    <row r="9" spans="1:13" x14ac:dyDescent="0.25">
      <c r="A9">
        <v>2016</v>
      </c>
      <c r="B9" t="s">
        <v>51</v>
      </c>
      <c r="C9" s="11">
        <v>0.60560000000000003</v>
      </c>
      <c r="E9">
        <v>2016</v>
      </c>
      <c r="F9" t="s">
        <v>51</v>
      </c>
      <c r="G9" s="11">
        <v>0.3584</v>
      </c>
      <c r="H9" s="2">
        <v>0</v>
      </c>
      <c r="J9">
        <v>2017</v>
      </c>
      <c r="K9" t="s">
        <v>51</v>
      </c>
      <c r="L9" s="11">
        <v>0.45390000000000003</v>
      </c>
      <c r="M9" s="11">
        <v>0.153</v>
      </c>
    </row>
    <row r="10" spans="1:13" x14ac:dyDescent="0.25">
      <c r="A10">
        <v>2016</v>
      </c>
      <c r="B10" t="s">
        <v>52</v>
      </c>
      <c r="C10" s="11">
        <v>0.36559999999999998</v>
      </c>
      <c r="E10">
        <v>2016</v>
      </c>
      <c r="F10" t="s">
        <v>52</v>
      </c>
      <c r="G10" s="11">
        <v>0.17499999999999999</v>
      </c>
      <c r="H10" s="2">
        <v>4344</v>
      </c>
      <c r="J10">
        <v>2017</v>
      </c>
      <c r="K10" t="s">
        <v>52</v>
      </c>
      <c r="L10" s="11">
        <v>0.20799999999999999</v>
      </c>
      <c r="M10" s="11">
        <v>0.442</v>
      </c>
    </row>
    <row r="11" spans="1:13" x14ac:dyDescent="0.25">
      <c r="A11">
        <v>2016</v>
      </c>
      <c r="B11" t="s">
        <v>53</v>
      </c>
      <c r="C11" s="11">
        <v>0.30209999999999998</v>
      </c>
      <c r="E11">
        <v>2016</v>
      </c>
      <c r="F11" t="s">
        <v>53</v>
      </c>
      <c r="G11" s="11">
        <v>0.25669999999999998</v>
      </c>
      <c r="H11" s="2">
        <v>4119</v>
      </c>
      <c r="J11">
        <v>2017</v>
      </c>
      <c r="K11" t="s">
        <v>53</v>
      </c>
      <c r="L11" s="11">
        <v>0.25879999999999997</v>
      </c>
      <c r="M11" s="11">
        <v>9.5100000000000004E-2</v>
      </c>
    </row>
    <row r="12" spans="1:13" x14ac:dyDescent="0.25">
      <c r="A12">
        <v>2016</v>
      </c>
      <c r="B12" t="s">
        <v>54</v>
      </c>
      <c r="C12" s="11">
        <v>0.55059999999999998</v>
      </c>
      <c r="E12">
        <v>2016</v>
      </c>
      <c r="F12" t="s">
        <v>54</v>
      </c>
      <c r="G12" s="11">
        <v>0.39960000000000001</v>
      </c>
      <c r="H12" s="2">
        <v>3683.03</v>
      </c>
      <c r="J12">
        <v>2017</v>
      </c>
      <c r="K12" t="s">
        <v>54</v>
      </c>
      <c r="L12" s="11">
        <v>0.40699999999999997</v>
      </c>
      <c r="M12" s="11">
        <v>0.43380000000000002</v>
      </c>
    </row>
    <row r="13" spans="1:13" x14ac:dyDescent="0.25">
      <c r="A13">
        <v>2016</v>
      </c>
      <c r="B13" t="s">
        <v>55</v>
      </c>
      <c r="C13" s="11">
        <v>0.34160000000000001</v>
      </c>
      <c r="E13">
        <v>2016</v>
      </c>
      <c r="F13" t="s">
        <v>55</v>
      </c>
      <c r="G13" s="11">
        <v>2.5999999999999999E-3</v>
      </c>
      <c r="H13" s="2">
        <v>0</v>
      </c>
      <c r="J13">
        <v>2017</v>
      </c>
      <c r="K13" t="s">
        <v>55</v>
      </c>
      <c r="L13" s="11">
        <v>0.113</v>
      </c>
      <c r="M13" s="11">
        <v>4.5999999999999999E-2</v>
      </c>
    </row>
    <row r="14" spans="1:13" x14ac:dyDescent="0.25">
      <c r="A14">
        <v>2016</v>
      </c>
      <c r="B14" t="s">
        <v>56</v>
      </c>
      <c r="C14" s="11">
        <v>0.38390000000000002</v>
      </c>
      <c r="E14">
        <v>2016</v>
      </c>
      <c r="F14" t="s">
        <v>56</v>
      </c>
      <c r="G14" s="11">
        <v>0.55689999999999995</v>
      </c>
      <c r="H14" s="2">
        <v>4219</v>
      </c>
      <c r="J14">
        <v>2017</v>
      </c>
      <c r="K14" t="s">
        <v>56</v>
      </c>
      <c r="L14" s="11">
        <v>0.39</v>
      </c>
      <c r="M14" s="11">
        <v>2.2000000000000001E-3</v>
      </c>
    </row>
    <row r="15" spans="1:13" x14ac:dyDescent="0.25">
      <c r="A15">
        <v>2016</v>
      </c>
      <c r="B15" t="s">
        <v>57</v>
      </c>
      <c r="C15" s="11">
        <v>0.42770000000000002</v>
      </c>
      <c r="E15">
        <v>2016</v>
      </c>
      <c r="F15" t="s">
        <v>57</v>
      </c>
      <c r="G15" s="11">
        <v>0.29559999999999997</v>
      </c>
      <c r="H15" s="2">
        <v>4393</v>
      </c>
      <c r="J15">
        <v>2017</v>
      </c>
      <c r="K15" t="s">
        <v>57</v>
      </c>
      <c r="L15" s="11">
        <v>0.28220000000000001</v>
      </c>
      <c r="M15" s="11">
        <v>0.26400000000000001</v>
      </c>
    </row>
    <row r="16" spans="1:13" x14ac:dyDescent="0.25">
      <c r="A16">
        <v>2016</v>
      </c>
      <c r="B16" t="s">
        <v>58</v>
      </c>
      <c r="C16" s="11">
        <v>0.56830000000000003</v>
      </c>
      <c r="E16">
        <v>2016</v>
      </c>
      <c r="F16" t="s">
        <v>58</v>
      </c>
      <c r="G16" s="11">
        <v>0.31790000000000002</v>
      </c>
      <c r="H16" s="2">
        <v>0</v>
      </c>
      <c r="J16">
        <v>2017</v>
      </c>
      <c r="K16" t="s">
        <v>58</v>
      </c>
      <c r="L16" s="11">
        <v>0.54830000000000001</v>
      </c>
      <c r="M16" s="11">
        <v>0.59519999999999995</v>
      </c>
    </row>
    <row r="17" spans="1:13" x14ac:dyDescent="0.25">
      <c r="A17">
        <v>2016</v>
      </c>
      <c r="B17" t="s">
        <v>59</v>
      </c>
      <c r="C17" s="11">
        <v>0.44269999999999998</v>
      </c>
      <c r="E17">
        <v>2016</v>
      </c>
      <c r="F17" t="s">
        <v>59</v>
      </c>
      <c r="G17" s="11">
        <v>0.48180000000000001</v>
      </c>
      <c r="H17" s="2">
        <v>5019.25</v>
      </c>
      <c r="J17">
        <v>2017</v>
      </c>
      <c r="K17" t="s">
        <v>59</v>
      </c>
      <c r="L17" s="11">
        <v>0.41289999999999999</v>
      </c>
      <c r="M17" s="11">
        <v>0.2505</v>
      </c>
    </row>
    <row r="18" spans="1:13" x14ac:dyDescent="0.25">
      <c r="A18">
        <v>2016</v>
      </c>
      <c r="B18" t="s">
        <v>60</v>
      </c>
      <c r="C18" s="11">
        <v>0.59930000000000005</v>
      </c>
      <c r="E18">
        <v>2016</v>
      </c>
      <c r="F18" t="s">
        <v>60</v>
      </c>
      <c r="G18" s="11">
        <v>0.45229999999999998</v>
      </c>
      <c r="H18" s="2">
        <v>4555</v>
      </c>
      <c r="J18">
        <v>2017</v>
      </c>
      <c r="K18" t="s">
        <v>60</v>
      </c>
      <c r="L18" s="11">
        <v>0.45629999999999998</v>
      </c>
      <c r="M18" s="11">
        <v>0.53700000000000003</v>
      </c>
    </row>
    <row r="19" spans="1:13" x14ac:dyDescent="0.25">
      <c r="A19">
        <v>2016</v>
      </c>
      <c r="B19" t="s">
        <v>61</v>
      </c>
      <c r="C19" s="11">
        <v>0.55169999999999997</v>
      </c>
      <c r="E19">
        <v>2016</v>
      </c>
      <c r="F19" t="s">
        <v>61</v>
      </c>
      <c r="G19" s="11">
        <v>0.51600000000000001</v>
      </c>
      <c r="H19" s="2">
        <v>6008</v>
      </c>
      <c r="J19">
        <v>2017</v>
      </c>
      <c r="K19" t="s">
        <v>61</v>
      </c>
      <c r="L19" s="11">
        <v>0.4269</v>
      </c>
      <c r="M19" s="11">
        <v>0.48330000000000001</v>
      </c>
    </row>
    <row r="20" spans="1:13" x14ac:dyDescent="0.25">
      <c r="A20">
        <v>2016</v>
      </c>
      <c r="B20" t="s">
        <v>62</v>
      </c>
      <c r="C20" s="11">
        <v>0.50109999999999999</v>
      </c>
      <c r="E20">
        <v>2016</v>
      </c>
      <c r="F20" t="s">
        <v>62</v>
      </c>
      <c r="G20" s="11">
        <v>0.34849999999999998</v>
      </c>
      <c r="H20" s="2">
        <v>3198</v>
      </c>
      <c r="J20">
        <v>2017</v>
      </c>
      <c r="K20" t="s">
        <v>62</v>
      </c>
      <c r="L20" s="11">
        <v>0.53100000000000003</v>
      </c>
      <c r="M20" s="11">
        <v>0.70599999999999996</v>
      </c>
    </row>
    <row r="21" spans="1:13" x14ac:dyDescent="0.25">
      <c r="A21">
        <v>2016</v>
      </c>
      <c r="B21" t="s">
        <v>63</v>
      </c>
      <c r="C21" s="11">
        <v>0.35510000000000003</v>
      </c>
      <c r="E21">
        <v>2016</v>
      </c>
      <c r="F21" t="s">
        <v>63</v>
      </c>
      <c r="G21" s="11">
        <v>0.42820000000000003</v>
      </c>
      <c r="H21" s="2">
        <v>4191.6400000000003</v>
      </c>
      <c r="J21">
        <v>2017</v>
      </c>
      <c r="K21" t="s">
        <v>63</v>
      </c>
      <c r="L21" s="11">
        <v>0.31950000000000001</v>
      </c>
      <c r="M21" s="11">
        <v>0.31819999999999998</v>
      </c>
    </row>
    <row r="22" spans="1:13" x14ac:dyDescent="0.25">
      <c r="A22">
        <v>2016</v>
      </c>
      <c r="B22" t="s">
        <v>64</v>
      </c>
      <c r="C22" s="11">
        <v>0.37809999999999999</v>
      </c>
      <c r="E22">
        <v>2016</v>
      </c>
      <c r="F22" t="s">
        <v>64</v>
      </c>
      <c r="G22" s="11">
        <v>0</v>
      </c>
      <c r="H22" s="2">
        <v>0</v>
      </c>
      <c r="J22">
        <v>2017</v>
      </c>
      <c r="K22" t="s">
        <v>64</v>
      </c>
      <c r="L22" s="11">
        <v>0.32200000000000001</v>
      </c>
      <c r="M22" s="11">
        <v>0.03</v>
      </c>
    </row>
    <row r="23" spans="1:13" x14ac:dyDescent="0.25">
      <c r="A23">
        <v>2016</v>
      </c>
      <c r="B23" t="s">
        <v>65</v>
      </c>
      <c r="C23" s="11">
        <v>0.37659999999999999</v>
      </c>
      <c r="E23">
        <v>2016</v>
      </c>
      <c r="F23" t="s">
        <v>65</v>
      </c>
      <c r="G23" s="11">
        <v>0.37409999999999999</v>
      </c>
      <c r="H23" s="2">
        <v>6085.04</v>
      </c>
      <c r="J23">
        <v>2017</v>
      </c>
      <c r="K23" t="s">
        <v>65</v>
      </c>
      <c r="L23" s="11">
        <v>0.41849999999999998</v>
      </c>
      <c r="M23" s="11">
        <v>0.21229999999999999</v>
      </c>
    </row>
    <row r="24" spans="1:13" x14ac:dyDescent="0.25">
      <c r="A24">
        <v>2016</v>
      </c>
      <c r="B24" t="s">
        <v>66</v>
      </c>
      <c r="C24" s="11">
        <v>0.46110000000000001</v>
      </c>
      <c r="E24">
        <v>2016</v>
      </c>
      <c r="F24" t="s">
        <v>66</v>
      </c>
      <c r="G24" s="11">
        <v>0.41420000000000001</v>
      </c>
      <c r="H24" s="2">
        <v>3979</v>
      </c>
      <c r="J24">
        <v>2017</v>
      </c>
      <c r="K24" t="s">
        <v>66</v>
      </c>
      <c r="L24" s="11">
        <v>0.4194</v>
      </c>
      <c r="M24" s="11">
        <v>0.40849999999999997</v>
      </c>
    </row>
    <row r="25" spans="1:13" x14ac:dyDescent="0.25">
      <c r="A25">
        <v>2016</v>
      </c>
      <c r="B25" t="s">
        <v>67</v>
      </c>
      <c r="C25" s="11">
        <v>0.3896</v>
      </c>
      <c r="E25">
        <v>2016</v>
      </c>
      <c r="F25" t="s">
        <v>67</v>
      </c>
      <c r="G25" s="11">
        <v>0.3387</v>
      </c>
      <c r="H25" s="2">
        <v>5583</v>
      </c>
      <c r="J25">
        <v>2017</v>
      </c>
      <c r="K25" t="s">
        <v>67</v>
      </c>
      <c r="L25" s="11">
        <v>0.33539999999999998</v>
      </c>
      <c r="M25" s="11">
        <v>0.2288</v>
      </c>
    </row>
    <row r="26" spans="1:13" x14ac:dyDescent="0.25">
      <c r="A26">
        <v>2016</v>
      </c>
      <c r="B26" t="s">
        <v>68</v>
      </c>
      <c r="C26" s="11">
        <v>0.47820000000000001</v>
      </c>
      <c r="E26">
        <v>2016</v>
      </c>
      <c r="F26" t="s">
        <v>68</v>
      </c>
      <c r="G26" s="11">
        <v>0.45939999999999998</v>
      </c>
      <c r="H26" s="2">
        <v>2884</v>
      </c>
      <c r="J26">
        <v>2017</v>
      </c>
      <c r="K26" t="s">
        <v>68</v>
      </c>
      <c r="L26" s="11">
        <v>0.46710000000000002</v>
      </c>
      <c r="M26" s="11">
        <v>0.38829999999999998</v>
      </c>
    </row>
    <row r="27" spans="1:13" x14ac:dyDescent="0.25">
      <c r="A27">
        <v>2016</v>
      </c>
      <c r="B27" t="s">
        <v>69</v>
      </c>
      <c r="C27" s="11">
        <v>0.64680000000000004</v>
      </c>
      <c r="E27">
        <v>2016</v>
      </c>
      <c r="F27" t="s">
        <v>69</v>
      </c>
      <c r="G27" s="11">
        <v>0.42570000000000002</v>
      </c>
      <c r="H27" s="2">
        <v>3784.47</v>
      </c>
      <c r="J27">
        <v>2017</v>
      </c>
      <c r="K27" t="s">
        <v>69</v>
      </c>
      <c r="L27" s="11">
        <v>0.436</v>
      </c>
      <c r="M27" s="11">
        <v>0.433</v>
      </c>
    </row>
    <row r="28" spans="1:13" x14ac:dyDescent="0.25">
      <c r="A28">
        <v>2016</v>
      </c>
      <c r="B28" t="s">
        <v>70</v>
      </c>
      <c r="C28" s="11">
        <v>0.45019999999999999</v>
      </c>
      <c r="E28">
        <v>2016</v>
      </c>
      <c r="F28" t="s">
        <v>70</v>
      </c>
      <c r="G28" s="11">
        <v>0.15129999999999999</v>
      </c>
      <c r="H28" s="2">
        <v>0</v>
      </c>
      <c r="J28">
        <v>2017</v>
      </c>
      <c r="K28" t="s">
        <v>70</v>
      </c>
      <c r="L28" s="11">
        <v>0.29820000000000002</v>
      </c>
      <c r="M28" s="11">
        <v>0.21479999999999999</v>
      </c>
    </row>
    <row r="29" spans="1:13" x14ac:dyDescent="0.25">
      <c r="A29">
        <v>2016</v>
      </c>
      <c r="B29" t="s">
        <v>71</v>
      </c>
      <c r="C29" s="11">
        <v>0.32629999999999998</v>
      </c>
      <c r="E29">
        <v>2016</v>
      </c>
      <c r="F29" t="s">
        <v>71</v>
      </c>
      <c r="G29" s="11">
        <v>0.62709999999999999</v>
      </c>
      <c r="H29" s="2">
        <v>6268.27</v>
      </c>
      <c r="J29">
        <v>2017</v>
      </c>
      <c r="K29" t="s">
        <v>71</v>
      </c>
      <c r="L29" s="11">
        <v>0.62</v>
      </c>
      <c r="M29" s="11">
        <v>0.37240000000000001</v>
      </c>
    </row>
    <row r="30" spans="1:13" x14ac:dyDescent="0.25">
      <c r="A30">
        <v>2016</v>
      </c>
      <c r="B30" t="s">
        <v>72</v>
      </c>
      <c r="C30" s="11">
        <v>0.41899999999999998</v>
      </c>
      <c r="E30">
        <v>2016</v>
      </c>
      <c r="F30" t="s">
        <v>72</v>
      </c>
      <c r="G30" s="11">
        <v>0.21060000000000001</v>
      </c>
      <c r="H30" s="2">
        <v>5097.62</v>
      </c>
      <c r="J30">
        <v>2017</v>
      </c>
      <c r="K30" t="s">
        <v>72</v>
      </c>
      <c r="L30" s="11">
        <v>0.27389999999999998</v>
      </c>
      <c r="M30" s="11">
        <v>0.26600000000000001</v>
      </c>
    </row>
    <row r="31" spans="1:13" x14ac:dyDescent="0.25">
      <c r="A31">
        <v>2016</v>
      </c>
      <c r="B31" t="s">
        <v>73</v>
      </c>
      <c r="C31" s="11">
        <v>0.35560000000000003</v>
      </c>
      <c r="E31">
        <v>2016</v>
      </c>
      <c r="F31" t="s">
        <v>73</v>
      </c>
      <c r="G31" s="11">
        <v>0.71919999999999995</v>
      </c>
      <c r="H31" s="2">
        <v>5269.57</v>
      </c>
      <c r="J31">
        <v>2017</v>
      </c>
      <c r="K31" t="s">
        <v>73</v>
      </c>
      <c r="L31" s="11">
        <v>0.22800000000000001</v>
      </c>
      <c r="M31" s="11">
        <v>0.18</v>
      </c>
    </row>
    <row r="32" spans="1:13" x14ac:dyDescent="0.25">
      <c r="A32">
        <v>2016</v>
      </c>
      <c r="B32" t="s">
        <v>74</v>
      </c>
      <c r="C32" s="11">
        <v>0.50329999999999997</v>
      </c>
      <c r="E32">
        <v>2016</v>
      </c>
      <c r="F32" t="s">
        <v>74</v>
      </c>
      <c r="G32" s="11">
        <v>0.41089999999999999</v>
      </c>
      <c r="H32" s="2">
        <v>4600.79</v>
      </c>
      <c r="J32">
        <v>2017</v>
      </c>
      <c r="K32" t="s">
        <v>74</v>
      </c>
      <c r="L32" s="11">
        <v>0.432</v>
      </c>
      <c r="M32" s="11">
        <v>0.27889999999999998</v>
      </c>
    </row>
    <row r="33" spans="1:13" x14ac:dyDescent="0.25">
      <c r="A33">
        <v>2016</v>
      </c>
      <c r="B33" t="s">
        <v>75</v>
      </c>
      <c r="C33" s="11">
        <v>0.35360000000000003</v>
      </c>
      <c r="E33">
        <v>2016</v>
      </c>
      <c r="F33" t="s">
        <v>75</v>
      </c>
      <c r="G33" s="11">
        <v>0.1648</v>
      </c>
      <c r="H33" s="2">
        <v>3339</v>
      </c>
      <c r="J33">
        <v>2017</v>
      </c>
      <c r="K33" t="s">
        <v>75</v>
      </c>
      <c r="L33" s="11">
        <v>0.35060000000000002</v>
      </c>
      <c r="M33" s="11">
        <v>0.2019</v>
      </c>
    </row>
    <row r="34" spans="1:13" x14ac:dyDescent="0.25">
      <c r="A34">
        <v>2016</v>
      </c>
      <c r="B34" t="s">
        <v>76</v>
      </c>
      <c r="C34" s="11">
        <v>0.64070000000000005</v>
      </c>
      <c r="E34">
        <v>2016</v>
      </c>
      <c r="F34" t="s">
        <v>76</v>
      </c>
      <c r="G34" s="11">
        <v>0.38</v>
      </c>
      <c r="H34" s="2">
        <v>3750</v>
      </c>
      <c r="J34">
        <v>2017</v>
      </c>
      <c r="K34" t="s">
        <v>76</v>
      </c>
      <c r="L34" s="11">
        <v>0.32819999999999999</v>
      </c>
      <c r="M34" s="11">
        <v>0.26619999999999999</v>
      </c>
    </row>
    <row r="35" spans="1:13" x14ac:dyDescent="0.25">
      <c r="A35">
        <v>2016</v>
      </c>
      <c r="B35" t="s">
        <v>77</v>
      </c>
      <c r="C35" s="11">
        <v>0.3548</v>
      </c>
      <c r="E35">
        <v>2016</v>
      </c>
      <c r="F35" t="s">
        <v>77</v>
      </c>
      <c r="G35" s="11">
        <v>0.32040000000000002</v>
      </c>
      <c r="H35" s="2">
        <v>3315</v>
      </c>
      <c r="J35">
        <v>2017</v>
      </c>
      <c r="K35" t="s">
        <v>77</v>
      </c>
      <c r="L35" s="11">
        <v>0.36599999999999999</v>
      </c>
      <c r="M35" s="11">
        <v>0.28160000000000002</v>
      </c>
    </row>
    <row r="36" spans="1:13" x14ac:dyDescent="0.25">
      <c r="A36">
        <v>2016</v>
      </c>
      <c r="B36" t="s">
        <v>78</v>
      </c>
      <c r="C36" s="11">
        <v>0.50839999999999996</v>
      </c>
      <c r="E36">
        <v>2016</v>
      </c>
      <c r="F36" t="s">
        <v>78</v>
      </c>
      <c r="G36" s="11">
        <v>0.55379999999999996</v>
      </c>
      <c r="H36" s="2">
        <v>5247</v>
      </c>
      <c r="J36">
        <v>2017</v>
      </c>
      <c r="K36" t="s">
        <v>78</v>
      </c>
      <c r="L36" s="11">
        <v>0.57699999999999996</v>
      </c>
      <c r="M36" s="11">
        <v>0.61699999999999999</v>
      </c>
    </row>
    <row r="37" spans="1:13" x14ac:dyDescent="0.25">
      <c r="A37">
        <v>2016</v>
      </c>
      <c r="B37" t="s">
        <v>79</v>
      </c>
      <c r="C37" s="11">
        <v>0.62429999999999997</v>
      </c>
      <c r="E37">
        <v>2016</v>
      </c>
      <c r="F37" t="s">
        <v>79</v>
      </c>
      <c r="G37" s="11">
        <v>0.43809999999999999</v>
      </c>
      <c r="H37" s="2">
        <v>4259</v>
      </c>
      <c r="J37">
        <v>2017</v>
      </c>
      <c r="K37" t="s">
        <v>79</v>
      </c>
      <c r="L37" s="11">
        <v>0.45</v>
      </c>
      <c r="M37" s="11">
        <v>0.21</v>
      </c>
    </row>
    <row r="38" spans="1:13" x14ac:dyDescent="0.25">
      <c r="A38">
        <v>2016</v>
      </c>
      <c r="B38" t="s">
        <v>80</v>
      </c>
      <c r="C38" s="11">
        <v>0.38950000000000001</v>
      </c>
      <c r="E38">
        <v>2016</v>
      </c>
      <c r="F38" t="s">
        <v>80</v>
      </c>
      <c r="G38" s="11">
        <v>0.39369999999999999</v>
      </c>
      <c r="H38" s="2">
        <v>3894</v>
      </c>
      <c r="J38">
        <v>2017</v>
      </c>
      <c r="K38" t="s">
        <v>80</v>
      </c>
      <c r="L38" s="11">
        <v>0.25</v>
      </c>
      <c r="M38" s="11">
        <v>0.107</v>
      </c>
    </row>
    <row r="39" spans="1:13" x14ac:dyDescent="0.25">
      <c r="A39">
        <v>2016</v>
      </c>
      <c r="B39" t="s">
        <v>81</v>
      </c>
      <c r="C39" s="11">
        <v>0.40479999999999999</v>
      </c>
      <c r="E39">
        <v>2016</v>
      </c>
      <c r="F39" t="s">
        <v>81</v>
      </c>
      <c r="G39" s="11">
        <v>0.19350000000000001</v>
      </c>
      <c r="H39" s="2">
        <v>4893.75</v>
      </c>
      <c r="J39">
        <v>2017</v>
      </c>
      <c r="K39" t="s">
        <v>81</v>
      </c>
      <c r="L39" s="11">
        <v>0.216</v>
      </c>
      <c r="M39" s="11">
        <v>0.17199999999999999</v>
      </c>
    </row>
    <row r="40" spans="1:13" x14ac:dyDescent="0.25">
      <c r="A40">
        <v>2016</v>
      </c>
      <c r="B40" t="s">
        <v>82</v>
      </c>
      <c r="C40" s="11">
        <v>0.45629999999999998</v>
      </c>
      <c r="E40">
        <v>2016</v>
      </c>
      <c r="F40" t="s">
        <v>82</v>
      </c>
      <c r="G40" s="11">
        <v>0.46910000000000002</v>
      </c>
      <c r="H40" s="2">
        <v>4284.8100000000004</v>
      </c>
      <c r="J40">
        <v>2017</v>
      </c>
      <c r="K40" t="s">
        <v>82</v>
      </c>
      <c r="L40" s="11">
        <v>0.50719999999999998</v>
      </c>
      <c r="M40" s="11">
        <v>0.38669999999999999</v>
      </c>
    </row>
    <row r="41" spans="1:13" x14ac:dyDescent="0.25">
      <c r="A41">
        <v>2016</v>
      </c>
      <c r="B41" t="s">
        <v>95</v>
      </c>
      <c r="C41" s="11">
        <v>0.59870000000000001</v>
      </c>
      <c r="E41">
        <v>2016</v>
      </c>
      <c r="F41" t="s">
        <v>95</v>
      </c>
      <c r="G41" s="11">
        <v>0.23419999999999999</v>
      </c>
      <c r="H41" s="2">
        <v>3770</v>
      </c>
      <c r="J41">
        <v>2017</v>
      </c>
      <c r="K41" t="s">
        <v>95</v>
      </c>
      <c r="L41" s="11">
        <v>0.16639999999999999</v>
      </c>
      <c r="M41" s="11">
        <v>0.13589999999999999</v>
      </c>
    </row>
    <row r="42" spans="1:13" x14ac:dyDescent="0.25">
      <c r="A42">
        <v>2016</v>
      </c>
      <c r="B42" t="s">
        <v>83</v>
      </c>
      <c r="C42" s="11">
        <v>0.51359999999999995</v>
      </c>
      <c r="E42">
        <v>2016</v>
      </c>
      <c r="F42" t="s">
        <v>83</v>
      </c>
      <c r="G42" s="11">
        <v>0.31990000000000002</v>
      </c>
      <c r="H42" s="2">
        <v>4342</v>
      </c>
      <c r="J42">
        <v>2017</v>
      </c>
      <c r="K42" t="s">
        <v>83</v>
      </c>
      <c r="L42" s="11">
        <v>0.33</v>
      </c>
      <c r="M42" s="11">
        <v>0.23</v>
      </c>
    </row>
    <row r="43" spans="1:13" x14ac:dyDescent="0.25">
      <c r="A43">
        <v>2016</v>
      </c>
      <c r="B43" t="s">
        <v>84</v>
      </c>
      <c r="C43" s="11">
        <v>0.43209999999999998</v>
      </c>
      <c r="E43">
        <v>2016</v>
      </c>
      <c r="F43" t="s">
        <v>84</v>
      </c>
      <c r="G43" s="11">
        <v>0.29349999999999998</v>
      </c>
      <c r="H43" s="2">
        <v>3550</v>
      </c>
      <c r="J43">
        <v>2017</v>
      </c>
      <c r="K43" t="s">
        <v>84</v>
      </c>
      <c r="L43" s="11">
        <v>0.31730000000000003</v>
      </c>
      <c r="M43" s="11">
        <v>0.2059</v>
      </c>
    </row>
    <row r="44" spans="1:13" x14ac:dyDescent="0.25">
      <c r="A44">
        <v>2016</v>
      </c>
      <c r="B44" t="s">
        <v>85</v>
      </c>
      <c r="C44" s="11">
        <v>0.41810000000000003</v>
      </c>
      <c r="E44">
        <v>2016</v>
      </c>
      <c r="F44" t="s">
        <v>85</v>
      </c>
      <c r="G44" s="11">
        <v>0.5131</v>
      </c>
      <c r="H44" s="2">
        <v>5721.14</v>
      </c>
      <c r="J44">
        <v>2017</v>
      </c>
      <c r="K44" t="s">
        <v>85</v>
      </c>
      <c r="L44" s="11">
        <v>0.56200000000000006</v>
      </c>
      <c r="M44" s="11">
        <v>0.4052</v>
      </c>
    </row>
    <row r="45" spans="1:13" x14ac:dyDescent="0.25">
      <c r="A45">
        <v>2016</v>
      </c>
      <c r="B45" t="s">
        <v>86</v>
      </c>
      <c r="C45" s="11">
        <v>0.35399999999999998</v>
      </c>
      <c r="E45">
        <v>2016</v>
      </c>
      <c r="F45" t="s">
        <v>86</v>
      </c>
      <c r="G45" s="11">
        <v>0.48159999999999997</v>
      </c>
      <c r="H45" s="2">
        <v>3372.59</v>
      </c>
      <c r="J45">
        <v>2017</v>
      </c>
      <c r="K45" t="s">
        <v>86</v>
      </c>
      <c r="L45" s="11">
        <v>0.43569999999999998</v>
      </c>
      <c r="M45" s="11">
        <v>0.35499999999999998</v>
      </c>
    </row>
    <row r="46" spans="1:13" x14ac:dyDescent="0.25">
      <c r="A46">
        <v>2016</v>
      </c>
      <c r="B46" t="s">
        <v>87</v>
      </c>
      <c r="C46" s="11">
        <v>0.497</v>
      </c>
      <c r="E46">
        <v>2016</v>
      </c>
      <c r="F46" t="s">
        <v>87</v>
      </c>
      <c r="G46" s="11">
        <v>0.3291</v>
      </c>
      <c r="H46" s="2">
        <v>4674.2299999999996</v>
      </c>
      <c r="J46">
        <v>2017</v>
      </c>
      <c r="K46" t="s">
        <v>87</v>
      </c>
      <c r="L46" s="11">
        <v>0.34110000000000001</v>
      </c>
      <c r="M46" s="11">
        <v>0.35639999999999999</v>
      </c>
    </row>
    <row r="47" spans="1:13" x14ac:dyDescent="0.25">
      <c r="A47">
        <v>2016</v>
      </c>
      <c r="B47" t="s">
        <v>88</v>
      </c>
      <c r="C47" s="11">
        <v>0.51019999999999999</v>
      </c>
      <c r="E47">
        <v>2016</v>
      </c>
      <c r="F47" t="s">
        <v>88</v>
      </c>
      <c r="G47" s="11">
        <v>0.34210000000000002</v>
      </c>
      <c r="H47" s="2">
        <v>3408</v>
      </c>
      <c r="J47">
        <v>2017</v>
      </c>
      <c r="K47" t="s">
        <v>88</v>
      </c>
      <c r="L47" s="11">
        <v>0.2792</v>
      </c>
      <c r="M47" s="11">
        <v>0.1318</v>
      </c>
    </row>
    <row r="48" spans="1:13" x14ac:dyDescent="0.25">
      <c r="A48">
        <v>2016</v>
      </c>
      <c r="B48" t="s">
        <v>89</v>
      </c>
      <c r="C48" s="11">
        <v>0.2828</v>
      </c>
      <c r="E48">
        <v>2016</v>
      </c>
      <c r="F48" t="s">
        <v>89</v>
      </c>
      <c r="G48" s="11">
        <v>0.435</v>
      </c>
      <c r="H48" s="2">
        <v>3546</v>
      </c>
      <c r="J48">
        <v>2017</v>
      </c>
      <c r="K48" t="s">
        <v>89</v>
      </c>
      <c r="L48" s="11">
        <v>0.4481</v>
      </c>
      <c r="M48" s="11">
        <v>0.78259999999999996</v>
      </c>
    </row>
    <row r="49" spans="1:13" x14ac:dyDescent="0.25">
      <c r="A49">
        <v>2016</v>
      </c>
      <c r="B49" t="s">
        <v>90</v>
      </c>
      <c r="C49" s="11">
        <v>0.40139999999999998</v>
      </c>
      <c r="E49">
        <v>2016</v>
      </c>
      <c r="F49" t="s">
        <v>90</v>
      </c>
      <c r="G49" s="11">
        <v>0.27210000000000001</v>
      </c>
      <c r="H49" s="2">
        <v>4745.93</v>
      </c>
      <c r="J49">
        <v>2017</v>
      </c>
      <c r="K49" t="s">
        <v>90</v>
      </c>
      <c r="L49" s="11">
        <v>0.25800000000000001</v>
      </c>
      <c r="M49" s="11">
        <v>0.27139999999999997</v>
      </c>
    </row>
    <row r="50" spans="1:13" x14ac:dyDescent="0.25">
      <c r="A50">
        <v>2016</v>
      </c>
      <c r="B50" t="s">
        <v>91</v>
      </c>
      <c r="C50" s="11">
        <v>0.45450000000000002</v>
      </c>
      <c r="E50">
        <v>2016</v>
      </c>
      <c r="F50" t="s">
        <v>91</v>
      </c>
      <c r="G50" s="11">
        <v>0.27329999999999999</v>
      </c>
      <c r="H50" s="2">
        <v>4465</v>
      </c>
      <c r="J50">
        <v>2017</v>
      </c>
      <c r="K50" t="s">
        <v>91</v>
      </c>
      <c r="L50" s="11">
        <v>0.28000000000000003</v>
      </c>
      <c r="M50" s="11">
        <v>0.54</v>
      </c>
    </row>
    <row r="51" spans="1:13" x14ac:dyDescent="0.25">
      <c r="A51">
        <v>2016</v>
      </c>
      <c r="B51" t="s">
        <v>92</v>
      </c>
      <c r="C51" s="11">
        <v>0.52590000000000003</v>
      </c>
      <c r="E51">
        <v>2016</v>
      </c>
      <c r="F51" t="s">
        <v>92</v>
      </c>
      <c r="G51" s="11">
        <v>0.39419999999999999</v>
      </c>
      <c r="H51" s="2">
        <v>3054</v>
      </c>
      <c r="J51">
        <v>2017</v>
      </c>
      <c r="K51" t="s">
        <v>92</v>
      </c>
      <c r="L51" s="11">
        <v>0.38240000000000002</v>
      </c>
      <c r="M51" s="11">
        <v>0.45269999999999999</v>
      </c>
    </row>
    <row r="52" spans="1:13" x14ac:dyDescent="0.25">
      <c r="A52">
        <v>2016</v>
      </c>
      <c r="B52" t="s">
        <v>93</v>
      </c>
      <c r="C52" s="11">
        <v>0.51939999999999997</v>
      </c>
      <c r="E52">
        <v>2016</v>
      </c>
      <c r="F52" t="s">
        <v>93</v>
      </c>
      <c r="G52" s="11">
        <v>0.46750000000000003</v>
      </c>
      <c r="H52" s="2">
        <v>4603</v>
      </c>
      <c r="J52">
        <v>2017</v>
      </c>
      <c r="K52" t="s">
        <v>93</v>
      </c>
      <c r="L52" s="11">
        <v>0.46389999999999998</v>
      </c>
      <c r="M52" s="11">
        <v>0.32790000000000002</v>
      </c>
    </row>
    <row r="53" spans="1:13" x14ac:dyDescent="0.25">
      <c r="A53">
        <v>2016</v>
      </c>
      <c r="B53" t="s">
        <v>94</v>
      </c>
      <c r="C53" s="11">
        <v>0.54930000000000001</v>
      </c>
      <c r="E53">
        <v>2016</v>
      </c>
      <c r="F53" t="s">
        <v>94</v>
      </c>
      <c r="G53" s="11">
        <v>0.47460000000000002</v>
      </c>
      <c r="H53" s="2">
        <v>3650</v>
      </c>
      <c r="J53">
        <v>2017</v>
      </c>
      <c r="K53" t="s">
        <v>94</v>
      </c>
      <c r="L53" s="11">
        <v>0.47599999999999998</v>
      </c>
      <c r="M53" s="11">
        <v>0.41299999999999998</v>
      </c>
    </row>
    <row r="54" spans="1:13" x14ac:dyDescent="0.25">
      <c r="A54">
        <v>2017</v>
      </c>
      <c r="B54" t="s">
        <v>44</v>
      </c>
      <c r="C54" s="11">
        <v>0.40560000000000002</v>
      </c>
      <c r="E54">
        <v>2017</v>
      </c>
      <c r="F54" t="s">
        <v>44</v>
      </c>
      <c r="G54" s="11">
        <v>0.4259</v>
      </c>
      <c r="H54" s="2">
        <v>3478.85</v>
      </c>
      <c r="J54">
        <v>2018</v>
      </c>
      <c r="K54" t="s">
        <v>44</v>
      </c>
      <c r="L54" s="11">
        <v>0.43020000000000003</v>
      </c>
      <c r="M54" s="11">
        <v>0.28079999999999999</v>
      </c>
    </row>
    <row r="55" spans="1:13" x14ac:dyDescent="0.25">
      <c r="A55">
        <v>2017</v>
      </c>
      <c r="B55" t="s">
        <v>45</v>
      </c>
      <c r="C55" s="11">
        <v>0.41010000000000002</v>
      </c>
      <c r="E55">
        <v>2017</v>
      </c>
      <c r="F55" t="s">
        <v>45</v>
      </c>
      <c r="G55" s="11">
        <v>0.23799999999999999</v>
      </c>
      <c r="H55" s="2">
        <v>4046</v>
      </c>
      <c r="J55">
        <v>2018</v>
      </c>
      <c r="K55" t="s">
        <v>45</v>
      </c>
      <c r="L55" s="11">
        <v>0.38750000000000001</v>
      </c>
      <c r="M55" s="11">
        <v>0.36969999999999997</v>
      </c>
    </row>
    <row r="56" spans="1:13" x14ac:dyDescent="0.25">
      <c r="A56">
        <v>2017</v>
      </c>
      <c r="B56" t="s">
        <v>46</v>
      </c>
      <c r="C56" s="11">
        <v>0.53710000000000002</v>
      </c>
      <c r="E56">
        <v>2017</v>
      </c>
      <c r="F56" t="s">
        <v>46</v>
      </c>
      <c r="G56" s="11">
        <v>0.8</v>
      </c>
      <c r="H56" s="2">
        <v>5590</v>
      </c>
      <c r="J56">
        <v>2018</v>
      </c>
      <c r="K56" t="s">
        <v>46</v>
      </c>
      <c r="L56" s="11">
        <v>0.69289999999999996</v>
      </c>
      <c r="M56" s="11">
        <v>0.3</v>
      </c>
    </row>
    <row r="57" spans="1:13" x14ac:dyDescent="0.25">
      <c r="A57">
        <v>2017</v>
      </c>
      <c r="B57" t="s">
        <v>47</v>
      </c>
      <c r="C57" s="11">
        <v>0.49719999999999998</v>
      </c>
      <c r="E57">
        <v>2017</v>
      </c>
      <c r="F57" t="s">
        <v>47</v>
      </c>
      <c r="G57" s="11">
        <v>0.42549999999999999</v>
      </c>
      <c r="H57" s="2">
        <v>3955.71</v>
      </c>
      <c r="J57">
        <v>2018</v>
      </c>
      <c r="K57" t="s">
        <v>47</v>
      </c>
      <c r="L57" s="11">
        <v>0.3533</v>
      </c>
      <c r="M57" s="11">
        <v>0.61799999999999999</v>
      </c>
    </row>
    <row r="58" spans="1:13" x14ac:dyDescent="0.25">
      <c r="A58">
        <v>2017</v>
      </c>
      <c r="B58" t="s">
        <v>48</v>
      </c>
      <c r="C58" s="11">
        <v>0.45279999999999998</v>
      </c>
      <c r="E58">
        <v>2017</v>
      </c>
      <c r="F58" t="s">
        <v>48</v>
      </c>
      <c r="G58" s="11">
        <v>4.2999999999999997E-2</v>
      </c>
      <c r="H58" s="2">
        <v>5534</v>
      </c>
      <c r="J58">
        <v>2018</v>
      </c>
      <c r="K58" t="s">
        <v>48</v>
      </c>
      <c r="L58" s="11">
        <v>8.4199999999999997E-2</v>
      </c>
      <c r="M58" s="11">
        <v>5.8200000000000002E-2</v>
      </c>
    </row>
    <row r="59" spans="1:13" x14ac:dyDescent="0.25">
      <c r="A59">
        <v>2017</v>
      </c>
      <c r="B59" t="s">
        <v>49</v>
      </c>
      <c r="C59" s="11">
        <v>0.30470000000000003</v>
      </c>
      <c r="E59">
        <v>2017</v>
      </c>
      <c r="F59" t="s">
        <v>49</v>
      </c>
      <c r="G59" s="11">
        <v>0.22</v>
      </c>
      <c r="H59" s="2">
        <v>5426.21</v>
      </c>
      <c r="J59">
        <v>2018</v>
      </c>
      <c r="K59" t="s">
        <v>49</v>
      </c>
      <c r="L59" s="11">
        <v>0.21879999999999999</v>
      </c>
      <c r="M59" s="11">
        <v>0.1086</v>
      </c>
    </row>
    <row r="60" spans="1:13" x14ac:dyDescent="0.25">
      <c r="A60">
        <v>2017</v>
      </c>
      <c r="B60" t="s">
        <v>50</v>
      </c>
      <c r="C60" s="11">
        <v>0.40899999999999997</v>
      </c>
      <c r="E60">
        <v>2017</v>
      </c>
      <c r="F60" t="s">
        <v>50</v>
      </c>
      <c r="G60" s="11">
        <v>0.55000000000000004</v>
      </c>
      <c r="H60" s="2">
        <v>6580</v>
      </c>
      <c r="J60">
        <v>2018</v>
      </c>
      <c r="K60" t="s">
        <v>50</v>
      </c>
      <c r="L60" s="11">
        <v>0.28899999999999998</v>
      </c>
      <c r="M60" s="11">
        <v>0.22700000000000001</v>
      </c>
    </row>
    <row r="61" spans="1:13" x14ac:dyDescent="0.25">
      <c r="A61">
        <v>2017</v>
      </c>
      <c r="B61" t="s">
        <v>51</v>
      </c>
      <c r="C61" s="11">
        <v>0.61560000000000004</v>
      </c>
      <c r="E61">
        <v>2017</v>
      </c>
      <c r="F61" t="s">
        <v>51</v>
      </c>
      <c r="G61" s="11">
        <v>0.44900000000000001</v>
      </c>
      <c r="H61" s="2">
        <v>0</v>
      </c>
      <c r="J61">
        <v>2018</v>
      </c>
      <c r="K61" t="s">
        <v>51</v>
      </c>
      <c r="L61" s="11">
        <v>0.42370000000000002</v>
      </c>
      <c r="M61" s="11">
        <v>0.255</v>
      </c>
    </row>
    <row r="62" spans="1:13" x14ac:dyDescent="0.25">
      <c r="A62">
        <v>2017</v>
      </c>
      <c r="B62" t="s">
        <v>52</v>
      </c>
      <c r="C62" s="11">
        <v>0.46150000000000002</v>
      </c>
      <c r="E62">
        <v>2017</v>
      </c>
      <c r="F62" t="s">
        <v>52</v>
      </c>
      <c r="G62" s="11">
        <v>0.16689999999999999</v>
      </c>
      <c r="H62" s="2">
        <v>7020</v>
      </c>
      <c r="J62">
        <v>2018</v>
      </c>
      <c r="K62" t="s">
        <v>52</v>
      </c>
      <c r="L62" s="11">
        <v>0.19600000000000001</v>
      </c>
      <c r="M62" s="11">
        <v>0.54100000000000004</v>
      </c>
    </row>
    <row r="63" spans="1:13" x14ac:dyDescent="0.25">
      <c r="A63">
        <v>2017</v>
      </c>
      <c r="B63" t="s">
        <v>53</v>
      </c>
      <c r="C63" s="11">
        <v>0.30099999999999999</v>
      </c>
      <c r="E63">
        <v>2017</v>
      </c>
      <c r="F63" t="s">
        <v>53</v>
      </c>
      <c r="G63" s="11">
        <v>0.26829999999999998</v>
      </c>
      <c r="H63" s="2">
        <v>4392</v>
      </c>
      <c r="J63">
        <v>2018</v>
      </c>
      <c r="K63" t="s">
        <v>53</v>
      </c>
      <c r="L63" s="11">
        <v>0.27200000000000002</v>
      </c>
      <c r="M63" s="11">
        <v>0.60299999999999998</v>
      </c>
    </row>
    <row r="64" spans="1:13" x14ac:dyDescent="0.25">
      <c r="A64">
        <v>2017</v>
      </c>
      <c r="B64" t="s">
        <v>54</v>
      </c>
      <c r="C64" s="11">
        <v>0.52880000000000005</v>
      </c>
      <c r="E64">
        <v>2017</v>
      </c>
      <c r="F64" t="s">
        <v>54</v>
      </c>
      <c r="G64" s="11">
        <v>0.4088</v>
      </c>
      <c r="H64" s="2">
        <v>3756.21</v>
      </c>
      <c r="J64">
        <v>2018</v>
      </c>
      <c r="K64" t="s">
        <v>54</v>
      </c>
      <c r="L64" s="11">
        <v>0.4093</v>
      </c>
      <c r="M64" s="11">
        <v>0.57320000000000004</v>
      </c>
    </row>
    <row r="65" spans="1:13" x14ac:dyDescent="0.25">
      <c r="A65">
        <v>2017</v>
      </c>
      <c r="B65" t="s">
        <v>55</v>
      </c>
      <c r="C65" s="11">
        <v>0.39290000000000003</v>
      </c>
      <c r="E65">
        <v>2017</v>
      </c>
      <c r="F65" t="s">
        <v>55</v>
      </c>
      <c r="G65" s="11">
        <v>8.4000000000000005E-2</v>
      </c>
      <c r="H65" s="2">
        <v>0</v>
      </c>
      <c r="J65">
        <v>2018</v>
      </c>
      <c r="K65" t="s">
        <v>55</v>
      </c>
      <c r="L65" s="11">
        <v>0.16769999999999999</v>
      </c>
      <c r="M65" s="11">
        <v>3.5400000000000001E-2</v>
      </c>
    </row>
    <row r="66" spans="1:13" x14ac:dyDescent="0.25">
      <c r="A66">
        <v>2017</v>
      </c>
      <c r="B66" t="s">
        <v>56</v>
      </c>
      <c r="C66" s="11">
        <v>0.38590000000000002</v>
      </c>
      <c r="E66">
        <v>2017</v>
      </c>
      <c r="F66" t="s">
        <v>56</v>
      </c>
      <c r="G66" s="11">
        <v>0.6</v>
      </c>
      <c r="H66" s="2">
        <v>4656</v>
      </c>
      <c r="J66">
        <v>2018</v>
      </c>
      <c r="K66" t="s">
        <v>56</v>
      </c>
      <c r="L66" s="11">
        <v>0.39140000000000003</v>
      </c>
      <c r="M66" s="11">
        <v>0.53400000000000003</v>
      </c>
    </row>
    <row r="67" spans="1:13" x14ac:dyDescent="0.25">
      <c r="A67">
        <v>2017</v>
      </c>
      <c r="B67" t="s">
        <v>57</v>
      </c>
      <c r="C67" s="11">
        <v>0.44569999999999999</v>
      </c>
      <c r="E67">
        <v>2017</v>
      </c>
      <c r="F67" t="s">
        <v>57</v>
      </c>
      <c r="G67" s="11">
        <v>0.27600000000000002</v>
      </c>
      <c r="H67" s="2">
        <v>4650</v>
      </c>
      <c r="J67">
        <v>2018</v>
      </c>
      <c r="K67" t="s">
        <v>57</v>
      </c>
      <c r="L67" s="11">
        <v>0.27379999999999999</v>
      </c>
      <c r="M67" s="11">
        <v>0.33069999999999999</v>
      </c>
    </row>
    <row r="68" spans="1:13" x14ac:dyDescent="0.25">
      <c r="A68">
        <v>2017</v>
      </c>
      <c r="B68" t="s">
        <v>58</v>
      </c>
      <c r="C68" s="11">
        <v>0.63</v>
      </c>
      <c r="E68">
        <v>2017</v>
      </c>
      <c r="F68" t="s">
        <v>58</v>
      </c>
      <c r="G68" s="11">
        <v>0.31869999999999998</v>
      </c>
      <c r="H68" s="2">
        <v>4847</v>
      </c>
      <c r="J68">
        <v>2018</v>
      </c>
      <c r="K68" t="s">
        <v>58</v>
      </c>
      <c r="L68" s="11">
        <v>0.75509999999999999</v>
      </c>
      <c r="M68" s="11">
        <v>0.7097</v>
      </c>
    </row>
    <row r="69" spans="1:13" x14ac:dyDescent="0.25">
      <c r="A69">
        <v>2017</v>
      </c>
      <c r="B69" t="s">
        <v>59</v>
      </c>
      <c r="C69" s="11">
        <v>0.46949999999999997</v>
      </c>
      <c r="E69">
        <v>2017</v>
      </c>
      <c r="F69" t="s">
        <v>59</v>
      </c>
      <c r="G69" s="11">
        <v>0.49199999999999999</v>
      </c>
      <c r="H69" s="2">
        <v>5472.02</v>
      </c>
      <c r="J69">
        <v>2018</v>
      </c>
      <c r="K69" t="s">
        <v>59</v>
      </c>
      <c r="L69" s="11">
        <v>0.55279999999999996</v>
      </c>
      <c r="M69" s="11">
        <v>0.86270000000000002</v>
      </c>
    </row>
    <row r="70" spans="1:13" x14ac:dyDescent="0.25">
      <c r="A70">
        <v>2017</v>
      </c>
      <c r="B70" t="s">
        <v>60</v>
      </c>
      <c r="C70" s="11">
        <v>0.63</v>
      </c>
      <c r="E70">
        <v>2017</v>
      </c>
      <c r="F70" t="s">
        <v>60</v>
      </c>
      <c r="G70" s="11">
        <v>0.48449999999999999</v>
      </c>
      <c r="H70" s="2">
        <v>4978</v>
      </c>
      <c r="J70">
        <v>2018</v>
      </c>
      <c r="K70" t="s">
        <v>60</v>
      </c>
      <c r="L70" s="11">
        <v>0.4758</v>
      </c>
      <c r="M70" s="11">
        <v>0.53469999999999995</v>
      </c>
    </row>
    <row r="71" spans="1:13" x14ac:dyDescent="0.25">
      <c r="A71">
        <v>2017</v>
      </c>
      <c r="B71" t="s">
        <v>61</v>
      </c>
      <c r="C71" s="11">
        <v>0.54890000000000005</v>
      </c>
      <c r="E71">
        <v>2017</v>
      </c>
      <c r="F71" t="s">
        <v>61</v>
      </c>
      <c r="G71" s="11">
        <v>0.4325</v>
      </c>
      <c r="H71" s="2">
        <v>4041</v>
      </c>
      <c r="J71">
        <v>2018</v>
      </c>
      <c r="K71" t="s">
        <v>61</v>
      </c>
      <c r="L71" s="11">
        <v>0.34179999999999999</v>
      </c>
      <c r="M71" s="11">
        <v>0.20399999999999999</v>
      </c>
    </row>
    <row r="72" spans="1:13" x14ac:dyDescent="0.25">
      <c r="A72">
        <v>2017</v>
      </c>
      <c r="B72" t="s">
        <v>62</v>
      </c>
      <c r="C72" s="11">
        <v>0.53010000000000002</v>
      </c>
      <c r="E72">
        <v>2017</v>
      </c>
      <c r="F72" t="s">
        <v>62</v>
      </c>
      <c r="G72" s="11">
        <v>0.51400000000000001</v>
      </c>
      <c r="H72" s="2">
        <v>3473</v>
      </c>
      <c r="J72">
        <v>2018</v>
      </c>
      <c r="K72" t="s">
        <v>62</v>
      </c>
      <c r="L72" s="11">
        <v>0.17380000000000001</v>
      </c>
      <c r="M72" s="11">
        <v>9.8400000000000001E-2</v>
      </c>
    </row>
    <row r="73" spans="1:13" x14ac:dyDescent="0.25">
      <c r="A73">
        <v>2017</v>
      </c>
      <c r="B73" t="s">
        <v>63</v>
      </c>
      <c r="C73" s="11">
        <v>0.36609999999999998</v>
      </c>
      <c r="E73">
        <v>2017</v>
      </c>
      <c r="F73" t="s">
        <v>63</v>
      </c>
      <c r="G73" s="11">
        <v>0.33279999999999998</v>
      </c>
      <c r="H73" s="2">
        <v>4348.82</v>
      </c>
      <c r="J73">
        <v>2018</v>
      </c>
      <c r="K73" t="s">
        <v>63</v>
      </c>
      <c r="L73" s="11">
        <v>0.35139999999999999</v>
      </c>
      <c r="M73" s="11">
        <v>0.3639</v>
      </c>
    </row>
    <row r="74" spans="1:13" x14ac:dyDescent="0.25">
      <c r="A74">
        <v>2017</v>
      </c>
      <c r="B74" t="s">
        <v>64</v>
      </c>
      <c r="C74" s="11">
        <v>0.41149999999999998</v>
      </c>
      <c r="E74">
        <v>2017</v>
      </c>
      <c r="F74" t="s">
        <v>64</v>
      </c>
      <c r="G74" s="11">
        <v>0.32100000000000001</v>
      </c>
      <c r="H74" s="2">
        <v>5181</v>
      </c>
      <c r="J74">
        <v>2018</v>
      </c>
      <c r="K74" t="s">
        <v>64</v>
      </c>
      <c r="L74" s="11">
        <v>0.35799999999999998</v>
      </c>
      <c r="M74" s="11">
        <v>0.35370000000000001</v>
      </c>
    </row>
    <row r="75" spans="1:13" x14ac:dyDescent="0.25">
      <c r="A75">
        <v>2017</v>
      </c>
      <c r="B75" t="s">
        <v>65</v>
      </c>
      <c r="C75" s="11">
        <v>0.44540000000000002</v>
      </c>
      <c r="E75">
        <v>2017</v>
      </c>
      <c r="F75" t="s">
        <v>65</v>
      </c>
      <c r="G75" s="11">
        <v>0.41049999999999998</v>
      </c>
      <c r="H75" s="2">
        <v>6412.5</v>
      </c>
      <c r="J75">
        <v>2018</v>
      </c>
      <c r="K75" t="s">
        <v>65</v>
      </c>
      <c r="L75" s="11">
        <v>0.51249999999999996</v>
      </c>
      <c r="M75" s="11">
        <v>0.2671</v>
      </c>
    </row>
    <row r="76" spans="1:13" x14ac:dyDescent="0.25">
      <c r="A76">
        <v>2017</v>
      </c>
      <c r="B76" t="s">
        <v>66</v>
      </c>
      <c r="C76" s="11">
        <v>0.51470000000000005</v>
      </c>
      <c r="E76">
        <v>2017</v>
      </c>
      <c r="F76" t="s">
        <v>66</v>
      </c>
      <c r="G76" s="11">
        <v>0.43090000000000001</v>
      </c>
      <c r="H76" s="2">
        <v>4500</v>
      </c>
      <c r="J76">
        <v>2018</v>
      </c>
      <c r="K76" t="s">
        <v>66</v>
      </c>
      <c r="L76" s="11">
        <v>0.41860000000000003</v>
      </c>
      <c r="M76" s="11">
        <v>0.41560000000000002</v>
      </c>
    </row>
    <row r="77" spans="1:13" x14ac:dyDescent="0.25">
      <c r="A77">
        <v>2017</v>
      </c>
      <c r="B77" t="s">
        <v>67</v>
      </c>
      <c r="C77" s="11">
        <v>0.39729999999999999</v>
      </c>
      <c r="E77">
        <v>2017</v>
      </c>
      <c r="F77" t="s">
        <v>67</v>
      </c>
      <c r="G77" s="11">
        <v>0.37590000000000001</v>
      </c>
      <c r="H77" s="2">
        <v>5660</v>
      </c>
      <c r="J77">
        <v>2018</v>
      </c>
      <c r="K77" t="s">
        <v>67</v>
      </c>
      <c r="L77" s="11">
        <v>0.36459999999999998</v>
      </c>
      <c r="M77" s="11">
        <v>0.1341</v>
      </c>
    </row>
    <row r="78" spans="1:13" x14ac:dyDescent="0.25">
      <c r="A78">
        <v>2017</v>
      </c>
      <c r="B78" t="s">
        <v>68</v>
      </c>
      <c r="C78" s="11">
        <v>0.49609999999999999</v>
      </c>
      <c r="E78">
        <v>2017</v>
      </c>
      <c r="F78" t="s">
        <v>68</v>
      </c>
      <c r="G78" s="11">
        <v>0.46250000000000002</v>
      </c>
      <c r="H78" s="2">
        <v>2949</v>
      </c>
      <c r="J78">
        <v>2018</v>
      </c>
      <c r="K78" t="s">
        <v>68</v>
      </c>
      <c r="L78" s="11">
        <v>0.47310000000000002</v>
      </c>
      <c r="M78" s="11">
        <v>0.57589999999999997</v>
      </c>
    </row>
    <row r="79" spans="1:13" x14ac:dyDescent="0.25">
      <c r="A79">
        <v>2017</v>
      </c>
      <c r="B79" t="s">
        <v>69</v>
      </c>
      <c r="C79" s="11">
        <v>0.63229999999999997</v>
      </c>
      <c r="E79">
        <v>2017</v>
      </c>
      <c r="F79" t="s">
        <v>69</v>
      </c>
      <c r="G79" s="11">
        <v>0.442</v>
      </c>
      <c r="H79" s="2">
        <v>4329.59</v>
      </c>
      <c r="J79">
        <v>2018</v>
      </c>
      <c r="K79" t="s">
        <v>69</v>
      </c>
      <c r="L79" s="11">
        <v>0.443</v>
      </c>
      <c r="M79" s="11">
        <v>0.47060000000000002</v>
      </c>
    </row>
    <row r="80" spans="1:13" x14ac:dyDescent="0.25">
      <c r="A80">
        <v>2017</v>
      </c>
      <c r="B80" t="s">
        <v>70</v>
      </c>
      <c r="C80" s="11">
        <v>0.49969999999999998</v>
      </c>
      <c r="E80">
        <v>2017</v>
      </c>
      <c r="F80" t="s">
        <v>70</v>
      </c>
      <c r="G80" s="11">
        <v>0.496</v>
      </c>
      <c r="H80" s="2">
        <v>3248</v>
      </c>
      <c r="J80">
        <v>2018</v>
      </c>
      <c r="K80" t="s">
        <v>70</v>
      </c>
      <c r="L80" s="11">
        <v>0.40160000000000001</v>
      </c>
      <c r="M80" s="11">
        <v>0.2399</v>
      </c>
    </row>
    <row r="81" spans="1:13" x14ac:dyDescent="0.25">
      <c r="A81">
        <v>2017</v>
      </c>
      <c r="B81" t="s">
        <v>71</v>
      </c>
      <c r="C81" s="11">
        <v>0.39069999999999999</v>
      </c>
      <c r="E81">
        <v>2017</v>
      </c>
      <c r="F81" t="s">
        <v>71</v>
      </c>
      <c r="G81" s="11">
        <v>0.65</v>
      </c>
      <c r="H81" s="2">
        <v>6143.73</v>
      </c>
      <c r="J81">
        <v>2018</v>
      </c>
      <c r="K81" t="s">
        <v>71</v>
      </c>
      <c r="L81" s="11">
        <v>0.49609999999999999</v>
      </c>
      <c r="M81" s="11">
        <v>0.47970000000000002</v>
      </c>
    </row>
    <row r="82" spans="1:13" x14ac:dyDescent="0.25">
      <c r="A82">
        <v>2017</v>
      </c>
      <c r="B82" t="s">
        <v>72</v>
      </c>
      <c r="C82" s="11">
        <v>0.37440000000000001</v>
      </c>
      <c r="E82">
        <v>2017</v>
      </c>
      <c r="F82" t="s">
        <v>72</v>
      </c>
      <c r="G82" s="11">
        <v>0.20399999999999999</v>
      </c>
      <c r="H82" s="2">
        <v>5720</v>
      </c>
      <c r="J82">
        <v>2018</v>
      </c>
      <c r="K82" t="s">
        <v>72</v>
      </c>
      <c r="L82" s="11">
        <v>0.35899999999999999</v>
      </c>
      <c r="M82" s="11">
        <v>0.39400000000000002</v>
      </c>
    </row>
    <row r="83" spans="1:13" x14ac:dyDescent="0.25">
      <c r="A83">
        <v>2017</v>
      </c>
      <c r="B83" t="s">
        <v>73</v>
      </c>
      <c r="C83" s="11">
        <v>0.31830000000000003</v>
      </c>
      <c r="E83">
        <v>2017</v>
      </c>
      <c r="F83" t="s">
        <v>73</v>
      </c>
      <c r="G83" s="11">
        <v>0.19889999999999999</v>
      </c>
      <c r="H83" s="2">
        <v>5200</v>
      </c>
      <c r="J83">
        <v>2018</v>
      </c>
      <c r="K83" t="s">
        <v>73</v>
      </c>
      <c r="L83" s="11">
        <v>0.23760000000000001</v>
      </c>
      <c r="M83" s="11">
        <v>0.16550000000000001</v>
      </c>
    </row>
    <row r="84" spans="1:13" x14ac:dyDescent="0.25">
      <c r="A84">
        <v>2017</v>
      </c>
      <c r="B84" t="s">
        <v>74</v>
      </c>
      <c r="C84" s="11">
        <v>0.56200000000000006</v>
      </c>
      <c r="E84">
        <v>2017</v>
      </c>
      <c r="F84" t="s">
        <v>74</v>
      </c>
      <c r="G84" s="11">
        <v>0.45</v>
      </c>
      <c r="H84" s="2">
        <v>4783</v>
      </c>
      <c r="J84">
        <v>2018</v>
      </c>
      <c r="K84" t="s">
        <v>74</v>
      </c>
      <c r="L84" s="11">
        <v>0.45650000000000002</v>
      </c>
      <c r="M84" s="11">
        <v>0.30659999999999998</v>
      </c>
    </row>
    <row r="85" spans="1:13" x14ac:dyDescent="0.25">
      <c r="A85">
        <v>2017</v>
      </c>
      <c r="B85" t="s">
        <v>75</v>
      </c>
      <c r="C85" s="11">
        <v>0.3916</v>
      </c>
      <c r="E85">
        <v>2017</v>
      </c>
      <c r="F85" t="s">
        <v>75</v>
      </c>
      <c r="G85" s="11">
        <v>0.23169999999999999</v>
      </c>
      <c r="H85" s="2">
        <v>3218.1</v>
      </c>
      <c r="J85">
        <v>2018</v>
      </c>
      <c r="K85" t="s">
        <v>75</v>
      </c>
      <c r="L85" s="11">
        <v>0.35399999999999998</v>
      </c>
      <c r="M85" s="11">
        <v>0.29299999999999998</v>
      </c>
    </row>
    <row r="86" spans="1:13" x14ac:dyDescent="0.25">
      <c r="A86">
        <v>2017</v>
      </c>
      <c r="B86" t="s">
        <v>76</v>
      </c>
      <c r="C86" s="11">
        <v>0.61019999999999996</v>
      </c>
      <c r="E86">
        <v>2017</v>
      </c>
      <c r="F86" t="s">
        <v>76</v>
      </c>
      <c r="G86" s="11">
        <v>0.32819999999999999</v>
      </c>
      <c r="H86" s="2">
        <v>5520</v>
      </c>
      <c r="J86">
        <v>2018</v>
      </c>
      <c r="K86" t="s">
        <v>76</v>
      </c>
      <c r="L86" s="11">
        <v>0.27389999999999998</v>
      </c>
      <c r="M86" s="11">
        <v>0.67869999999999997</v>
      </c>
    </row>
    <row r="87" spans="1:13" x14ac:dyDescent="0.25">
      <c r="A87">
        <v>2017</v>
      </c>
      <c r="B87" t="s">
        <v>77</v>
      </c>
      <c r="C87" s="11">
        <v>0.39889999999999998</v>
      </c>
      <c r="E87">
        <v>2017</v>
      </c>
      <c r="F87" t="s">
        <v>77</v>
      </c>
      <c r="G87" s="11">
        <v>0.36720000000000003</v>
      </c>
      <c r="H87" s="2">
        <v>3567.5</v>
      </c>
      <c r="J87">
        <v>2018</v>
      </c>
      <c r="K87" t="s">
        <v>77</v>
      </c>
      <c r="L87" s="11">
        <v>0.34029999999999999</v>
      </c>
      <c r="M87" s="11">
        <v>0.32190000000000002</v>
      </c>
    </row>
    <row r="88" spans="1:13" x14ac:dyDescent="0.25">
      <c r="A88">
        <v>2017</v>
      </c>
      <c r="B88" t="s">
        <v>78</v>
      </c>
      <c r="C88" s="11">
        <v>0.45150000000000001</v>
      </c>
      <c r="E88">
        <v>2017</v>
      </c>
      <c r="F88" t="s">
        <v>78</v>
      </c>
      <c r="G88" s="11">
        <v>0.56399999999999995</v>
      </c>
      <c r="H88" s="2">
        <v>5149</v>
      </c>
      <c r="J88">
        <v>2018</v>
      </c>
      <c r="K88" t="s">
        <v>78</v>
      </c>
      <c r="L88" s="11">
        <v>0.56040000000000001</v>
      </c>
      <c r="M88" s="11">
        <v>0.7278</v>
      </c>
    </row>
    <row r="89" spans="1:13" x14ac:dyDescent="0.25">
      <c r="A89">
        <v>2017</v>
      </c>
      <c r="B89" t="s">
        <v>79</v>
      </c>
      <c r="C89" s="11">
        <v>0.6129</v>
      </c>
      <c r="E89">
        <v>2017</v>
      </c>
      <c r="F89" t="s">
        <v>79</v>
      </c>
      <c r="G89" s="11">
        <v>0.47</v>
      </c>
      <c r="H89" s="2">
        <v>4462</v>
      </c>
      <c r="J89">
        <v>2018</v>
      </c>
      <c r="K89" t="s">
        <v>79</v>
      </c>
      <c r="L89" s="11">
        <v>0.45490000000000003</v>
      </c>
      <c r="M89" s="11">
        <v>0.21190000000000001</v>
      </c>
    </row>
    <row r="90" spans="1:13" x14ac:dyDescent="0.25">
      <c r="A90">
        <v>2017</v>
      </c>
      <c r="B90" t="s">
        <v>80</v>
      </c>
      <c r="C90" s="11">
        <v>0.41120000000000001</v>
      </c>
      <c r="E90">
        <v>2017</v>
      </c>
      <c r="F90" t="s">
        <v>80</v>
      </c>
      <c r="G90" s="11">
        <v>0.308</v>
      </c>
      <c r="H90" s="2">
        <v>3636</v>
      </c>
      <c r="J90">
        <v>2018</v>
      </c>
      <c r="K90" t="s">
        <v>80</v>
      </c>
      <c r="L90" s="11">
        <v>0.30199999999999999</v>
      </c>
      <c r="M90" s="11">
        <v>0.19900000000000001</v>
      </c>
    </row>
    <row r="91" spans="1:13" x14ac:dyDescent="0.25">
      <c r="A91">
        <v>2017</v>
      </c>
      <c r="B91" t="s">
        <v>81</v>
      </c>
      <c r="C91" s="11">
        <v>0.43009999999999998</v>
      </c>
      <c r="E91">
        <v>2017</v>
      </c>
      <c r="F91" t="s">
        <v>81</v>
      </c>
      <c r="G91" s="11">
        <v>0.45100000000000001</v>
      </c>
      <c r="H91" s="2">
        <v>3528.5</v>
      </c>
      <c r="J91">
        <v>2018</v>
      </c>
      <c r="K91" t="s">
        <v>81</v>
      </c>
      <c r="L91" s="11">
        <v>0.20799999999999999</v>
      </c>
      <c r="M91" s="11">
        <v>0.127</v>
      </c>
    </row>
    <row r="92" spans="1:13" x14ac:dyDescent="0.25">
      <c r="A92">
        <v>2017</v>
      </c>
      <c r="B92" t="s">
        <v>82</v>
      </c>
      <c r="C92" s="11">
        <v>0.43980000000000002</v>
      </c>
      <c r="E92">
        <v>2017</v>
      </c>
      <c r="F92" t="s">
        <v>82</v>
      </c>
      <c r="G92" s="11">
        <v>0.51390000000000002</v>
      </c>
      <c r="H92" s="2">
        <v>4774.9799999999996</v>
      </c>
      <c r="J92">
        <v>2018</v>
      </c>
      <c r="K92" t="s">
        <v>82</v>
      </c>
      <c r="L92" s="11">
        <v>0.5232</v>
      </c>
      <c r="M92" s="11">
        <v>0.20319999999999999</v>
      </c>
    </row>
    <row r="93" spans="1:13" x14ac:dyDescent="0.25">
      <c r="A93">
        <v>2017</v>
      </c>
      <c r="B93" t="s">
        <v>95</v>
      </c>
      <c r="C93" s="11">
        <v>0.58640000000000003</v>
      </c>
      <c r="E93">
        <v>2017</v>
      </c>
      <c r="F93" t="s">
        <v>95</v>
      </c>
      <c r="G93" s="11">
        <v>0.108</v>
      </c>
      <c r="H93" s="2">
        <v>3250</v>
      </c>
      <c r="J93">
        <v>2018</v>
      </c>
      <c r="K93" t="s">
        <v>95</v>
      </c>
      <c r="L93" s="11">
        <v>0.1164</v>
      </c>
      <c r="M93" s="11">
        <v>8.1699999999999995E-2</v>
      </c>
    </row>
    <row r="94" spans="1:13" x14ac:dyDescent="0.25">
      <c r="A94">
        <v>2017</v>
      </c>
      <c r="B94" t="s">
        <v>83</v>
      </c>
      <c r="C94" s="11">
        <v>0.52800000000000002</v>
      </c>
      <c r="E94">
        <v>2017</v>
      </c>
      <c r="F94" t="s">
        <v>83</v>
      </c>
      <c r="G94" s="11">
        <v>0.22</v>
      </c>
      <c r="H94" s="2">
        <v>4371</v>
      </c>
      <c r="J94">
        <v>2018</v>
      </c>
      <c r="K94" t="s">
        <v>83</v>
      </c>
      <c r="L94" s="11">
        <v>0.21199999999999999</v>
      </c>
      <c r="M94" s="11">
        <v>0.11849999999999999</v>
      </c>
    </row>
    <row r="95" spans="1:13" x14ac:dyDescent="0.25">
      <c r="A95">
        <v>2017</v>
      </c>
      <c r="B95" t="s">
        <v>84</v>
      </c>
      <c r="C95" s="11">
        <v>0.441</v>
      </c>
      <c r="E95">
        <v>2017</v>
      </c>
      <c r="F95" t="s">
        <v>84</v>
      </c>
      <c r="G95" s="11">
        <v>0.34589999999999999</v>
      </c>
      <c r="H95" s="2">
        <v>2650</v>
      </c>
      <c r="J95">
        <v>2018</v>
      </c>
      <c r="K95" t="s">
        <v>84</v>
      </c>
      <c r="L95" s="11">
        <v>0.36580000000000001</v>
      </c>
      <c r="M95" s="11">
        <v>0.39460000000000001</v>
      </c>
    </row>
    <row r="96" spans="1:13" x14ac:dyDescent="0.25">
      <c r="A96">
        <v>2017</v>
      </c>
      <c r="B96" t="s">
        <v>85</v>
      </c>
      <c r="C96" s="11">
        <v>0.40250000000000002</v>
      </c>
      <c r="E96">
        <v>2017</v>
      </c>
      <c r="F96" t="s">
        <v>85</v>
      </c>
      <c r="G96" s="11">
        <v>0.58699999999999997</v>
      </c>
      <c r="H96" s="2">
        <v>5575.85</v>
      </c>
      <c r="J96">
        <v>2018</v>
      </c>
      <c r="K96" t="s">
        <v>85</v>
      </c>
      <c r="L96" s="11">
        <v>0.58799999999999997</v>
      </c>
      <c r="M96" s="11">
        <v>0.55200000000000005</v>
      </c>
    </row>
    <row r="97" spans="1:13" x14ac:dyDescent="0.25">
      <c r="A97">
        <v>2017</v>
      </c>
      <c r="B97" t="s">
        <v>86</v>
      </c>
      <c r="C97" s="11">
        <v>0.36570000000000003</v>
      </c>
      <c r="E97">
        <v>2017</v>
      </c>
      <c r="F97" t="s">
        <v>86</v>
      </c>
      <c r="G97" s="11">
        <v>0.44429999999999997</v>
      </c>
      <c r="H97" s="2">
        <v>3668.75</v>
      </c>
      <c r="J97">
        <v>2018</v>
      </c>
      <c r="K97" t="s">
        <v>86</v>
      </c>
      <c r="L97" s="11">
        <v>0.50019999999999998</v>
      </c>
      <c r="M97" s="11">
        <v>0.44080000000000003</v>
      </c>
    </row>
    <row r="98" spans="1:13" x14ac:dyDescent="0.25">
      <c r="A98">
        <v>2017</v>
      </c>
      <c r="B98" t="s">
        <v>87</v>
      </c>
      <c r="C98" s="11">
        <v>0.46970000000000001</v>
      </c>
      <c r="E98">
        <v>2017</v>
      </c>
      <c r="F98" t="s">
        <v>87</v>
      </c>
      <c r="G98" s="11">
        <v>0.3453</v>
      </c>
      <c r="H98" s="2">
        <v>4850.9399999999996</v>
      </c>
      <c r="J98">
        <v>2018</v>
      </c>
      <c r="K98" t="s">
        <v>87</v>
      </c>
      <c r="L98" s="11">
        <v>0.34510000000000002</v>
      </c>
      <c r="M98" s="11">
        <v>0.3891</v>
      </c>
    </row>
    <row r="99" spans="1:13" x14ac:dyDescent="0.25">
      <c r="A99">
        <v>2017</v>
      </c>
      <c r="B99" t="s">
        <v>88</v>
      </c>
      <c r="C99" s="11">
        <v>0.51600000000000001</v>
      </c>
      <c r="E99">
        <v>2017</v>
      </c>
      <c r="F99" t="s">
        <v>88</v>
      </c>
      <c r="G99" s="11">
        <v>0.28460000000000002</v>
      </c>
      <c r="H99" s="2">
        <v>2659</v>
      </c>
      <c r="J99">
        <v>2018</v>
      </c>
      <c r="K99" t="s">
        <v>88</v>
      </c>
      <c r="L99" s="11">
        <v>0.13170000000000001</v>
      </c>
      <c r="M99" s="11">
        <v>9.3700000000000006E-2</v>
      </c>
    </row>
    <row r="100" spans="1:13" x14ac:dyDescent="0.25">
      <c r="A100">
        <v>2017</v>
      </c>
      <c r="B100" t="s">
        <v>89</v>
      </c>
      <c r="C100" s="11">
        <v>0.38069999999999998</v>
      </c>
      <c r="E100">
        <v>2017</v>
      </c>
      <c r="F100" t="s">
        <v>89</v>
      </c>
      <c r="G100" s="11">
        <v>0.43609999999999999</v>
      </c>
      <c r="H100" s="2">
        <v>3641.75</v>
      </c>
      <c r="J100">
        <v>2018</v>
      </c>
      <c r="K100" t="s">
        <v>89</v>
      </c>
      <c r="L100" s="11">
        <v>0.27160000000000001</v>
      </c>
      <c r="M100" s="11">
        <v>0.75139999999999996</v>
      </c>
    </row>
    <row r="101" spans="1:13" x14ac:dyDescent="0.25">
      <c r="A101">
        <v>2017</v>
      </c>
      <c r="B101" t="s">
        <v>90</v>
      </c>
      <c r="C101" s="11">
        <v>0.42699999999999999</v>
      </c>
      <c r="E101">
        <v>2017</v>
      </c>
      <c r="F101" t="s">
        <v>90</v>
      </c>
      <c r="G101" s="11">
        <v>0.22689999999999999</v>
      </c>
      <c r="H101" s="2">
        <v>4742.6000000000004</v>
      </c>
      <c r="J101">
        <v>2018</v>
      </c>
      <c r="K101" t="s">
        <v>90</v>
      </c>
      <c r="L101" s="11">
        <v>0.24879999999999999</v>
      </c>
      <c r="M101" s="11">
        <v>0.2792</v>
      </c>
    </row>
    <row r="102" spans="1:13" x14ac:dyDescent="0.25">
      <c r="A102">
        <v>2017</v>
      </c>
      <c r="B102" t="s">
        <v>91</v>
      </c>
      <c r="C102" s="11">
        <v>0.50619999999999998</v>
      </c>
      <c r="E102">
        <v>2017</v>
      </c>
      <c r="F102" t="s">
        <v>91</v>
      </c>
      <c r="G102" s="11">
        <v>0.27</v>
      </c>
      <c r="H102" s="2">
        <v>5049.79</v>
      </c>
      <c r="J102">
        <v>2018</v>
      </c>
      <c r="K102" t="s">
        <v>91</v>
      </c>
      <c r="L102" s="11">
        <v>0.29089999999999999</v>
      </c>
      <c r="M102" s="11">
        <v>0.53049999999999997</v>
      </c>
    </row>
    <row r="103" spans="1:13" x14ac:dyDescent="0.25">
      <c r="A103">
        <v>2017</v>
      </c>
      <c r="B103" t="s">
        <v>92</v>
      </c>
      <c r="C103" s="11">
        <v>0.4536</v>
      </c>
      <c r="E103">
        <v>2017</v>
      </c>
      <c r="F103" t="s">
        <v>92</v>
      </c>
      <c r="G103" s="11">
        <v>0.39610000000000001</v>
      </c>
      <c r="H103" s="2">
        <v>3291</v>
      </c>
      <c r="J103">
        <v>2018</v>
      </c>
      <c r="K103" t="s">
        <v>92</v>
      </c>
      <c r="L103" s="11">
        <v>0.45450000000000002</v>
      </c>
      <c r="M103" s="11">
        <v>0.38300000000000001</v>
      </c>
    </row>
    <row r="104" spans="1:13" x14ac:dyDescent="0.25">
      <c r="A104">
        <v>2017</v>
      </c>
      <c r="B104" t="s">
        <v>93</v>
      </c>
      <c r="C104" s="11">
        <v>0.5222</v>
      </c>
      <c r="E104">
        <v>2017</v>
      </c>
      <c r="F104" t="s">
        <v>93</v>
      </c>
      <c r="G104" s="11">
        <v>0.49</v>
      </c>
      <c r="H104" s="2">
        <v>5051</v>
      </c>
      <c r="J104">
        <v>2018</v>
      </c>
      <c r="K104" t="s">
        <v>93</v>
      </c>
      <c r="L104" s="11">
        <v>0.46700000000000003</v>
      </c>
      <c r="M104" s="11">
        <v>0.34789999999999999</v>
      </c>
    </row>
    <row r="105" spans="1:13" x14ac:dyDescent="0.25">
      <c r="A105">
        <v>2017</v>
      </c>
      <c r="B105" t="s">
        <v>94</v>
      </c>
      <c r="C105" s="11">
        <v>0.59950000000000003</v>
      </c>
      <c r="E105">
        <v>2017</v>
      </c>
      <c r="F105" t="s">
        <v>94</v>
      </c>
      <c r="G105" s="11">
        <v>0.47</v>
      </c>
      <c r="H105" s="2">
        <v>3566.41</v>
      </c>
      <c r="J105">
        <v>2018</v>
      </c>
      <c r="K105" t="s">
        <v>94</v>
      </c>
      <c r="L105" s="11">
        <v>0.52300000000000002</v>
      </c>
      <c r="M105" s="11">
        <v>0.59799999999999998</v>
      </c>
    </row>
    <row r="106" spans="1:13" x14ac:dyDescent="0.25">
      <c r="A106">
        <v>2018</v>
      </c>
      <c r="B106" t="s">
        <v>44</v>
      </c>
      <c r="C106" s="11">
        <v>0.36630000000000001</v>
      </c>
      <c r="E106">
        <v>2018</v>
      </c>
      <c r="F106" t="s">
        <v>44</v>
      </c>
      <c r="G106" s="11">
        <v>0.44979999999999998</v>
      </c>
      <c r="H106" s="2">
        <v>3772.68</v>
      </c>
      <c r="J106">
        <v>2019</v>
      </c>
      <c r="K106" t="s">
        <v>44</v>
      </c>
      <c r="L106" s="11">
        <v>0.42630000000000001</v>
      </c>
      <c r="M106" s="11">
        <v>0.38290000000000002</v>
      </c>
    </row>
    <row r="107" spans="1:13" x14ac:dyDescent="0.25">
      <c r="A107">
        <v>2018</v>
      </c>
      <c r="B107" t="s">
        <v>45</v>
      </c>
      <c r="C107" s="11">
        <v>0.23100000000000001</v>
      </c>
      <c r="E107">
        <v>2018</v>
      </c>
      <c r="F107" t="s">
        <v>45</v>
      </c>
      <c r="G107" s="11">
        <v>0.37380000000000002</v>
      </c>
      <c r="H107" s="2">
        <v>4300.26</v>
      </c>
      <c r="J107">
        <v>2019</v>
      </c>
      <c r="K107" t="s">
        <v>45</v>
      </c>
      <c r="L107" s="11">
        <v>0.35920000000000002</v>
      </c>
      <c r="M107" s="11">
        <v>0.22800000000000001</v>
      </c>
    </row>
    <row r="108" spans="1:13" x14ac:dyDescent="0.25">
      <c r="A108">
        <v>2018</v>
      </c>
      <c r="B108" t="s">
        <v>46</v>
      </c>
      <c r="C108" s="11">
        <v>0.49</v>
      </c>
      <c r="E108">
        <v>2018</v>
      </c>
      <c r="F108" t="s">
        <v>46</v>
      </c>
      <c r="G108" s="11">
        <v>0.52829999999999999</v>
      </c>
      <c r="H108" s="2">
        <v>6081</v>
      </c>
      <c r="J108">
        <v>2019</v>
      </c>
      <c r="K108" t="s">
        <v>46</v>
      </c>
      <c r="L108" s="11">
        <v>0.27350000000000002</v>
      </c>
      <c r="M108" s="11">
        <v>0.25109999999999999</v>
      </c>
    </row>
    <row r="109" spans="1:13" x14ac:dyDescent="0.25">
      <c r="A109">
        <v>2018</v>
      </c>
      <c r="B109" t="s">
        <v>47</v>
      </c>
      <c r="C109" s="11">
        <v>0.48199999999999998</v>
      </c>
      <c r="E109">
        <v>2018</v>
      </c>
      <c r="F109" t="s">
        <v>47</v>
      </c>
      <c r="G109" s="11">
        <v>0.43990000000000001</v>
      </c>
      <c r="H109" s="2">
        <v>5077.09</v>
      </c>
      <c r="J109">
        <v>2019</v>
      </c>
      <c r="K109" t="s">
        <v>47</v>
      </c>
      <c r="L109" s="11">
        <v>0.2082</v>
      </c>
      <c r="M109" s="11">
        <v>0.45319999999999999</v>
      </c>
    </row>
    <row r="110" spans="1:13" x14ac:dyDescent="0.25">
      <c r="A110">
        <v>2018</v>
      </c>
      <c r="B110" t="s">
        <v>48</v>
      </c>
      <c r="C110" s="11">
        <v>0.4582</v>
      </c>
      <c r="E110">
        <v>2018</v>
      </c>
      <c r="F110" t="s">
        <v>48</v>
      </c>
      <c r="G110" s="11">
        <v>0.18329999999999999</v>
      </c>
      <c r="H110" s="2">
        <v>4800</v>
      </c>
      <c r="J110">
        <v>2019</v>
      </c>
      <c r="K110" t="s">
        <v>48</v>
      </c>
      <c r="L110" s="11">
        <v>0.1618</v>
      </c>
      <c r="M110" s="11">
        <v>0.1226</v>
      </c>
    </row>
    <row r="111" spans="1:13" x14ac:dyDescent="0.25">
      <c r="A111">
        <v>2018</v>
      </c>
      <c r="B111" t="s">
        <v>49</v>
      </c>
      <c r="C111" s="11">
        <v>0.309</v>
      </c>
      <c r="E111">
        <v>2018</v>
      </c>
      <c r="F111" t="s">
        <v>49</v>
      </c>
      <c r="G111" s="11">
        <v>0.2145</v>
      </c>
      <c r="H111" s="2">
        <v>6195.81</v>
      </c>
      <c r="J111">
        <v>2019</v>
      </c>
      <c r="K111" t="s">
        <v>49</v>
      </c>
      <c r="L111" s="11">
        <v>0.1157</v>
      </c>
      <c r="M111" s="11">
        <v>0.17499999999999999</v>
      </c>
    </row>
    <row r="112" spans="1:13" x14ac:dyDescent="0.25">
      <c r="A112">
        <v>2018</v>
      </c>
      <c r="B112" t="s">
        <v>50</v>
      </c>
      <c r="C112" s="11">
        <v>0.44369999999999998</v>
      </c>
      <c r="E112">
        <v>2018</v>
      </c>
      <c r="F112" t="s">
        <v>50</v>
      </c>
      <c r="G112" s="11">
        <v>0.27400000000000002</v>
      </c>
      <c r="H112" s="2">
        <v>5137.87</v>
      </c>
      <c r="J112">
        <v>2019</v>
      </c>
      <c r="K112" t="s">
        <v>50</v>
      </c>
      <c r="L112" s="11">
        <v>0.30740000000000001</v>
      </c>
      <c r="M112" s="11">
        <v>0.32200000000000001</v>
      </c>
    </row>
    <row r="113" spans="1:13" x14ac:dyDescent="0.25">
      <c r="A113">
        <v>2018</v>
      </c>
      <c r="B113" t="s">
        <v>51</v>
      </c>
      <c r="C113" s="11">
        <v>0.64590000000000003</v>
      </c>
      <c r="E113">
        <v>2018</v>
      </c>
      <c r="F113" t="s">
        <v>51</v>
      </c>
      <c r="G113" s="11">
        <v>0.42880000000000001</v>
      </c>
      <c r="H113" s="2">
        <v>4160</v>
      </c>
      <c r="J113">
        <v>2019</v>
      </c>
      <c r="K113" t="s">
        <v>51</v>
      </c>
      <c r="L113" s="11">
        <v>0.43099999999999999</v>
      </c>
      <c r="M113" s="11">
        <v>0.3765</v>
      </c>
    </row>
    <row r="114" spans="1:13" x14ac:dyDescent="0.25">
      <c r="A114">
        <v>2018</v>
      </c>
      <c r="B114" t="s">
        <v>52</v>
      </c>
      <c r="C114" s="11">
        <v>0.498</v>
      </c>
      <c r="E114">
        <v>2018</v>
      </c>
      <c r="F114" t="s">
        <v>52</v>
      </c>
      <c r="G114" s="11">
        <v>0.21590000000000001</v>
      </c>
      <c r="H114" s="2">
        <v>6409</v>
      </c>
      <c r="J114">
        <v>2019</v>
      </c>
      <c r="K114" t="s">
        <v>52</v>
      </c>
      <c r="L114" s="11">
        <v>0.1201</v>
      </c>
      <c r="M114" s="11">
        <v>0.44869999999999999</v>
      </c>
    </row>
    <row r="115" spans="1:13" x14ac:dyDescent="0.25">
      <c r="A115">
        <v>2018</v>
      </c>
      <c r="B115" t="s">
        <v>53</v>
      </c>
      <c r="C115" s="11">
        <v>0.2495</v>
      </c>
      <c r="E115">
        <v>2018</v>
      </c>
      <c r="F115" t="s">
        <v>53</v>
      </c>
      <c r="G115" s="11">
        <v>0.26800000000000002</v>
      </c>
      <c r="H115" s="2">
        <v>4695</v>
      </c>
      <c r="J115">
        <v>2019</v>
      </c>
      <c r="K115" t="s">
        <v>53</v>
      </c>
      <c r="L115" s="11">
        <v>0.24049999999999999</v>
      </c>
      <c r="M115" s="11">
        <v>0.23200000000000001</v>
      </c>
    </row>
    <row r="116" spans="1:13" x14ac:dyDescent="0.25">
      <c r="A116">
        <v>2018</v>
      </c>
      <c r="B116" t="s">
        <v>54</v>
      </c>
      <c r="C116" s="11">
        <v>0.53400000000000003</v>
      </c>
      <c r="E116">
        <v>2018</v>
      </c>
      <c r="F116" t="s">
        <v>54</v>
      </c>
      <c r="G116" s="11">
        <v>0.42720000000000002</v>
      </c>
      <c r="H116" s="2">
        <v>3939.65</v>
      </c>
      <c r="J116">
        <v>2019</v>
      </c>
      <c r="K116" t="s">
        <v>54</v>
      </c>
      <c r="L116" s="11">
        <v>0.42580000000000001</v>
      </c>
      <c r="M116" s="11">
        <v>0.5998</v>
      </c>
    </row>
    <row r="117" spans="1:13" x14ac:dyDescent="0.25">
      <c r="A117">
        <v>2018</v>
      </c>
      <c r="B117" t="s">
        <v>55</v>
      </c>
      <c r="C117" s="11">
        <v>0.3851</v>
      </c>
      <c r="E117">
        <v>2018</v>
      </c>
      <c r="F117" t="s">
        <v>55</v>
      </c>
      <c r="G117" s="11">
        <v>0.16370000000000001</v>
      </c>
      <c r="H117" s="2">
        <v>7200</v>
      </c>
      <c r="J117">
        <v>2019</v>
      </c>
      <c r="K117" t="s">
        <v>55</v>
      </c>
      <c r="L117" s="11">
        <v>0.15190000000000001</v>
      </c>
      <c r="M117" s="11">
        <v>6.2399999999999997E-2</v>
      </c>
    </row>
    <row r="118" spans="1:13" x14ac:dyDescent="0.25">
      <c r="A118">
        <v>2018</v>
      </c>
      <c r="B118" t="s">
        <v>56</v>
      </c>
      <c r="C118" s="11">
        <v>0.35439999999999999</v>
      </c>
      <c r="E118">
        <v>2018</v>
      </c>
      <c r="F118" t="s">
        <v>56</v>
      </c>
      <c r="G118" s="11">
        <v>0.39150000000000001</v>
      </c>
      <c r="H118" s="2">
        <v>4570</v>
      </c>
      <c r="J118">
        <v>2019</v>
      </c>
      <c r="K118" t="s">
        <v>56</v>
      </c>
      <c r="L118" s="11">
        <v>0.34939999999999999</v>
      </c>
      <c r="M118" s="11">
        <v>0.4</v>
      </c>
    </row>
    <row r="119" spans="1:13" x14ac:dyDescent="0.25">
      <c r="A119">
        <v>2018</v>
      </c>
      <c r="B119" t="s">
        <v>57</v>
      </c>
      <c r="C119" s="11">
        <v>0.44600000000000001</v>
      </c>
      <c r="E119">
        <v>2018</v>
      </c>
      <c r="F119" t="s">
        <v>57</v>
      </c>
      <c r="G119" s="11">
        <v>0.27600000000000002</v>
      </c>
      <c r="H119" s="2">
        <v>4791</v>
      </c>
      <c r="J119">
        <v>2019</v>
      </c>
      <c r="K119" t="s">
        <v>57</v>
      </c>
      <c r="L119" s="11">
        <v>0.2671</v>
      </c>
      <c r="M119" s="11">
        <v>0.34860000000000002</v>
      </c>
    </row>
    <row r="120" spans="1:13" x14ac:dyDescent="0.25">
      <c r="A120">
        <v>2018</v>
      </c>
      <c r="B120" t="s">
        <v>58</v>
      </c>
      <c r="C120" s="11">
        <v>0.66830000000000001</v>
      </c>
      <c r="E120">
        <v>2018</v>
      </c>
      <c r="F120" t="s">
        <v>58</v>
      </c>
      <c r="G120" s="11">
        <v>0.52349999999999997</v>
      </c>
      <c r="H120" s="2">
        <v>4753</v>
      </c>
      <c r="J120">
        <v>2019</v>
      </c>
      <c r="K120" t="s">
        <v>58</v>
      </c>
      <c r="L120" s="11">
        <v>0.71340000000000003</v>
      </c>
      <c r="M120" s="11">
        <v>0.67830000000000001</v>
      </c>
    </row>
    <row r="121" spans="1:13" x14ac:dyDescent="0.25">
      <c r="A121">
        <v>2018</v>
      </c>
      <c r="B121" t="s">
        <v>59</v>
      </c>
      <c r="C121" s="11">
        <v>0.43840000000000001</v>
      </c>
      <c r="E121">
        <v>2018</v>
      </c>
      <c r="F121" t="s">
        <v>59</v>
      </c>
      <c r="G121" s="11">
        <v>0.5766</v>
      </c>
      <c r="H121" s="2">
        <v>5881.95</v>
      </c>
      <c r="J121">
        <v>2019</v>
      </c>
      <c r="K121" t="s">
        <v>59</v>
      </c>
      <c r="L121" s="11">
        <v>0.53169999999999995</v>
      </c>
      <c r="M121" s="11">
        <v>0.77180000000000004</v>
      </c>
    </row>
    <row r="122" spans="1:13" x14ac:dyDescent="0.25">
      <c r="A122">
        <v>2018</v>
      </c>
      <c r="B122" t="s">
        <v>60</v>
      </c>
      <c r="C122" s="11">
        <v>0.63529999999999998</v>
      </c>
      <c r="E122">
        <v>2018</v>
      </c>
      <c r="F122" t="s">
        <v>60</v>
      </c>
      <c r="G122" s="11">
        <v>0.48930000000000001</v>
      </c>
      <c r="H122" s="2">
        <v>5064.07</v>
      </c>
      <c r="J122">
        <v>2019</v>
      </c>
      <c r="K122" t="s">
        <v>60</v>
      </c>
      <c r="L122" s="11">
        <v>0.53080000000000005</v>
      </c>
      <c r="M122" s="11">
        <v>0.34960000000000002</v>
      </c>
    </row>
    <row r="123" spans="1:13" x14ac:dyDescent="0.25">
      <c r="A123">
        <v>2018</v>
      </c>
      <c r="B123" t="s">
        <v>61</v>
      </c>
      <c r="C123" s="11">
        <v>0.51100000000000001</v>
      </c>
      <c r="E123">
        <v>2018</v>
      </c>
      <c r="F123" t="s">
        <v>61</v>
      </c>
      <c r="G123" s="11">
        <v>0.35880000000000001</v>
      </c>
      <c r="H123" s="2">
        <v>4138</v>
      </c>
      <c r="J123">
        <v>2019</v>
      </c>
      <c r="K123" t="s">
        <v>61</v>
      </c>
      <c r="L123" s="11">
        <v>0.33839999999999998</v>
      </c>
      <c r="M123" s="11">
        <v>0.21990000000000001</v>
      </c>
    </row>
    <row r="124" spans="1:13" x14ac:dyDescent="0.25">
      <c r="A124">
        <v>2018</v>
      </c>
      <c r="B124" t="s">
        <v>62</v>
      </c>
      <c r="C124" s="11">
        <v>0.48920000000000002</v>
      </c>
      <c r="E124">
        <v>2018</v>
      </c>
      <c r="F124" t="s">
        <v>62</v>
      </c>
      <c r="G124" s="11">
        <v>0.18629999999999999</v>
      </c>
      <c r="H124" s="2">
        <v>3457.5</v>
      </c>
      <c r="J124">
        <v>2019</v>
      </c>
      <c r="K124" t="s">
        <v>62</v>
      </c>
      <c r="L124" s="11">
        <v>0.27339999999999998</v>
      </c>
      <c r="M124" s="11">
        <v>0.15340000000000001</v>
      </c>
    </row>
    <row r="125" spans="1:13" x14ac:dyDescent="0.25">
      <c r="A125">
        <v>2018</v>
      </c>
      <c r="B125" t="s">
        <v>63</v>
      </c>
      <c r="C125" s="11">
        <v>0.33779999999999999</v>
      </c>
      <c r="E125">
        <v>2018</v>
      </c>
      <c r="F125" t="s">
        <v>63</v>
      </c>
      <c r="G125" s="11">
        <v>0.35170000000000001</v>
      </c>
      <c r="H125" s="2">
        <v>4784.63</v>
      </c>
      <c r="J125">
        <v>2019</v>
      </c>
      <c r="K125" t="s">
        <v>63</v>
      </c>
      <c r="L125" s="11">
        <v>0.32100000000000001</v>
      </c>
      <c r="M125" s="11">
        <v>0.48070000000000002</v>
      </c>
    </row>
    <row r="126" spans="1:13" x14ac:dyDescent="0.25">
      <c r="A126">
        <v>2018</v>
      </c>
      <c r="B126" t="s">
        <v>64</v>
      </c>
      <c r="C126" s="11">
        <v>0.39789999999999998</v>
      </c>
      <c r="E126">
        <v>2018</v>
      </c>
      <c r="F126" t="s">
        <v>64</v>
      </c>
      <c r="G126" s="11">
        <v>0.32990000000000003</v>
      </c>
      <c r="H126" s="2">
        <v>5182</v>
      </c>
      <c r="J126">
        <v>2019</v>
      </c>
      <c r="K126" t="s">
        <v>64</v>
      </c>
      <c r="L126" s="11">
        <v>0.36930000000000002</v>
      </c>
      <c r="M126" s="11">
        <v>2.4799999999999999E-2</v>
      </c>
    </row>
    <row r="127" spans="1:13" x14ac:dyDescent="0.25">
      <c r="A127">
        <v>2018</v>
      </c>
      <c r="B127" t="s">
        <v>65</v>
      </c>
      <c r="C127" s="11">
        <v>0.46789999999999998</v>
      </c>
      <c r="E127">
        <v>2018</v>
      </c>
      <c r="F127" t="s">
        <v>65</v>
      </c>
      <c r="G127" s="11">
        <v>0.47320000000000001</v>
      </c>
      <c r="H127" s="2">
        <v>6743.99</v>
      </c>
      <c r="J127">
        <v>2019</v>
      </c>
      <c r="K127" t="s">
        <v>65</v>
      </c>
      <c r="L127" s="11">
        <v>0.4501</v>
      </c>
      <c r="M127" s="11">
        <v>0.28310000000000002</v>
      </c>
    </row>
    <row r="128" spans="1:13" x14ac:dyDescent="0.25">
      <c r="A128">
        <v>2018</v>
      </c>
      <c r="B128" t="s">
        <v>66</v>
      </c>
      <c r="C128" s="11">
        <v>0.50819999999999999</v>
      </c>
      <c r="E128">
        <v>2018</v>
      </c>
      <c r="F128" t="s">
        <v>66</v>
      </c>
      <c r="G128" s="11">
        <v>0.41670000000000001</v>
      </c>
      <c r="H128" s="2">
        <v>4693</v>
      </c>
      <c r="J128">
        <v>2019</v>
      </c>
      <c r="K128" t="s">
        <v>66</v>
      </c>
      <c r="L128" s="11">
        <v>0.3805</v>
      </c>
      <c r="M128" s="11">
        <v>0.39860000000000001</v>
      </c>
    </row>
    <row r="129" spans="1:13" x14ac:dyDescent="0.25">
      <c r="A129">
        <v>2018</v>
      </c>
      <c r="B129" t="s">
        <v>67</v>
      </c>
      <c r="C129" s="11">
        <v>0.42559999999999998</v>
      </c>
      <c r="E129">
        <v>2018</v>
      </c>
      <c r="F129" t="s">
        <v>67</v>
      </c>
      <c r="G129" s="11">
        <v>0.37740000000000001</v>
      </c>
      <c r="H129" s="2">
        <v>6070</v>
      </c>
      <c r="J129">
        <v>2019</v>
      </c>
      <c r="K129" t="s">
        <v>67</v>
      </c>
      <c r="L129" s="11">
        <v>0.35260000000000002</v>
      </c>
      <c r="M129" s="11">
        <v>0.1903</v>
      </c>
    </row>
    <row r="130" spans="1:13" x14ac:dyDescent="0.25">
      <c r="A130">
        <v>2018</v>
      </c>
      <c r="B130" t="s">
        <v>68</v>
      </c>
      <c r="C130" s="11">
        <v>0.49299999999999999</v>
      </c>
      <c r="E130">
        <v>2018</v>
      </c>
      <c r="F130" t="s">
        <v>68</v>
      </c>
      <c r="G130" s="11">
        <v>0.4803</v>
      </c>
      <c r="H130" s="2">
        <v>2934</v>
      </c>
      <c r="J130">
        <v>2019</v>
      </c>
      <c r="K130" t="s">
        <v>68</v>
      </c>
      <c r="L130" s="11">
        <v>0.47860000000000003</v>
      </c>
      <c r="M130" s="11">
        <v>0.46110000000000001</v>
      </c>
    </row>
    <row r="131" spans="1:13" x14ac:dyDescent="0.25">
      <c r="A131">
        <v>2018</v>
      </c>
      <c r="B131" t="s">
        <v>69</v>
      </c>
      <c r="C131" s="11">
        <v>0.60199999999999998</v>
      </c>
      <c r="E131">
        <v>2018</v>
      </c>
      <c r="F131" t="s">
        <v>69</v>
      </c>
      <c r="G131" s="11">
        <v>0.443</v>
      </c>
      <c r="H131" s="2">
        <v>4538.9399999999996</v>
      </c>
      <c r="J131">
        <v>2019</v>
      </c>
      <c r="K131" t="s">
        <v>69</v>
      </c>
      <c r="L131" s="11">
        <v>0.40139999999999998</v>
      </c>
      <c r="M131" s="11">
        <v>0.40810000000000002</v>
      </c>
    </row>
    <row r="132" spans="1:13" x14ac:dyDescent="0.25">
      <c r="A132">
        <v>2018</v>
      </c>
      <c r="B132" t="s">
        <v>70</v>
      </c>
      <c r="C132" s="11">
        <v>0.54</v>
      </c>
      <c r="E132">
        <v>2018</v>
      </c>
      <c r="F132" t="s">
        <v>70</v>
      </c>
      <c r="G132" s="11">
        <v>0.35709999999999997</v>
      </c>
      <c r="H132" s="2">
        <v>3578</v>
      </c>
      <c r="J132">
        <v>2019</v>
      </c>
      <c r="K132" t="s">
        <v>70</v>
      </c>
      <c r="L132" s="11">
        <v>0.38080000000000003</v>
      </c>
      <c r="M132" s="11">
        <v>0.27510000000000001</v>
      </c>
    </row>
    <row r="133" spans="1:13" x14ac:dyDescent="0.25">
      <c r="A133">
        <v>2018</v>
      </c>
      <c r="B133" t="s">
        <v>71</v>
      </c>
      <c r="C133" s="11">
        <v>0.41399999999999998</v>
      </c>
      <c r="E133">
        <v>2018</v>
      </c>
      <c r="F133" t="s">
        <v>71</v>
      </c>
      <c r="G133" s="11">
        <v>0.4839</v>
      </c>
      <c r="H133" s="2">
        <v>6893.29</v>
      </c>
      <c r="J133">
        <v>2019</v>
      </c>
      <c r="K133" t="s">
        <v>71</v>
      </c>
      <c r="L133" s="11">
        <v>0.48820000000000002</v>
      </c>
      <c r="M133" s="11">
        <v>0.43880000000000002</v>
      </c>
    </row>
    <row r="134" spans="1:13" x14ac:dyDescent="0.25">
      <c r="A134">
        <v>2018</v>
      </c>
      <c r="B134" t="s">
        <v>72</v>
      </c>
      <c r="C134" s="11">
        <v>0.41199999999999998</v>
      </c>
      <c r="E134">
        <v>2018</v>
      </c>
      <c r="F134" t="s">
        <v>72</v>
      </c>
      <c r="G134" s="11">
        <v>0.36509999999999998</v>
      </c>
      <c r="H134" s="2">
        <v>5980</v>
      </c>
      <c r="J134">
        <v>2019</v>
      </c>
      <c r="K134" t="s">
        <v>72</v>
      </c>
      <c r="L134" s="11">
        <v>0.25690000000000002</v>
      </c>
      <c r="M134" s="11">
        <v>0.46839999999999998</v>
      </c>
    </row>
    <row r="135" spans="1:13" x14ac:dyDescent="0.25">
      <c r="A135">
        <v>2018</v>
      </c>
      <c r="B135" t="s">
        <v>73</v>
      </c>
      <c r="C135" s="11">
        <v>0.28199999999999997</v>
      </c>
      <c r="E135">
        <v>2018</v>
      </c>
      <c r="F135" t="s">
        <v>73</v>
      </c>
      <c r="G135" s="11">
        <v>0.221</v>
      </c>
      <c r="H135" s="2">
        <v>5850</v>
      </c>
      <c r="J135">
        <v>2019</v>
      </c>
      <c r="K135" t="s">
        <v>73</v>
      </c>
      <c r="L135" s="11">
        <v>0.14130000000000001</v>
      </c>
      <c r="M135" s="11">
        <v>0.1565</v>
      </c>
    </row>
    <row r="136" spans="1:13" x14ac:dyDescent="0.25">
      <c r="A136">
        <v>2018</v>
      </c>
      <c r="B136" t="s">
        <v>74</v>
      </c>
      <c r="C136" s="11">
        <v>0.58499999999999996</v>
      </c>
      <c r="E136">
        <v>2018</v>
      </c>
      <c r="F136" t="s">
        <v>74</v>
      </c>
      <c r="G136" s="11">
        <v>0.43559999999999999</v>
      </c>
      <c r="H136" s="2">
        <v>5930.73</v>
      </c>
      <c r="J136">
        <v>2019</v>
      </c>
      <c r="K136" t="s">
        <v>74</v>
      </c>
      <c r="L136" s="11">
        <v>0.39250000000000002</v>
      </c>
      <c r="M136" s="11">
        <v>0.34160000000000001</v>
      </c>
    </row>
    <row r="137" spans="1:13" x14ac:dyDescent="0.25">
      <c r="A137">
        <v>2018</v>
      </c>
      <c r="B137" t="s">
        <v>75</v>
      </c>
      <c r="C137" s="11">
        <v>0.35599999999999998</v>
      </c>
      <c r="E137">
        <v>2018</v>
      </c>
      <c r="F137" t="s">
        <v>75</v>
      </c>
      <c r="G137" s="11">
        <v>0.28100000000000003</v>
      </c>
      <c r="H137" s="2">
        <v>3438.5</v>
      </c>
      <c r="J137">
        <v>2019</v>
      </c>
      <c r="K137" t="s">
        <v>75</v>
      </c>
      <c r="L137" s="11">
        <v>0.1052</v>
      </c>
      <c r="M137" s="11">
        <v>0.2722</v>
      </c>
    </row>
    <row r="138" spans="1:13" x14ac:dyDescent="0.25">
      <c r="A138">
        <v>2018</v>
      </c>
      <c r="B138" t="s">
        <v>76</v>
      </c>
      <c r="C138" s="11">
        <v>0.61919999999999997</v>
      </c>
      <c r="E138">
        <v>2018</v>
      </c>
      <c r="F138" t="s">
        <v>76</v>
      </c>
      <c r="G138" s="11">
        <v>0.1426</v>
      </c>
      <c r="H138" s="2">
        <v>5460</v>
      </c>
      <c r="J138">
        <v>2019</v>
      </c>
      <c r="K138" t="s">
        <v>76</v>
      </c>
      <c r="L138" s="11">
        <v>0.26640000000000003</v>
      </c>
      <c r="M138" s="11">
        <v>0.49609999999999999</v>
      </c>
    </row>
    <row r="139" spans="1:13" x14ac:dyDescent="0.25">
      <c r="A139">
        <v>2018</v>
      </c>
      <c r="B139" t="s">
        <v>77</v>
      </c>
      <c r="C139" s="11">
        <v>0.44879999999999998</v>
      </c>
      <c r="E139">
        <v>2018</v>
      </c>
      <c r="F139" t="s">
        <v>77</v>
      </c>
      <c r="G139" s="11">
        <v>0.3458</v>
      </c>
      <c r="H139" s="2">
        <v>3788</v>
      </c>
      <c r="J139">
        <v>2019</v>
      </c>
      <c r="K139" t="s">
        <v>77</v>
      </c>
      <c r="L139" s="11">
        <v>0.31169999999999998</v>
      </c>
      <c r="M139" s="11">
        <v>0.24879999999999999</v>
      </c>
    </row>
    <row r="140" spans="1:13" x14ac:dyDescent="0.25">
      <c r="A140">
        <v>2018</v>
      </c>
      <c r="B140" t="s">
        <v>78</v>
      </c>
      <c r="C140" s="11">
        <v>0.42599999999999999</v>
      </c>
      <c r="E140">
        <v>2018</v>
      </c>
      <c r="F140" t="s">
        <v>78</v>
      </c>
      <c r="G140" s="11">
        <v>0.53859999999999997</v>
      </c>
      <c r="H140" s="2">
        <v>5200</v>
      </c>
      <c r="J140">
        <v>2019</v>
      </c>
      <c r="K140" t="s">
        <v>78</v>
      </c>
      <c r="L140" s="11">
        <v>0.50560000000000005</v>
      </c>
      <c r="M140" s="11">
        <v>0.54210000000000003</v>
      </c>
    </row>
    <row r="141" spans="1:13" x14ac:dyDescent="0.25">
      <c r="A141">
        <v>2018</v>
      </c>
      <c r="B141" t="s">
        <v>79</v>
      </c>
      <c r="C141" s="11">
        <v>0.625</v>
      </c>
      <c r="E141">
        <v>2018</v>
      </c>
      <c r="F141" t="s">
        <v>79</v>
      </c>
      <c r="G141" s="11">
        <v>0.47489999999999999</v>
      </c>
      <c r="H141" s="2">
        <v>4397</v>
      </c>
      <c r="J141">
        <v>2019</v>
      </c>
      <c r="K141" t="s">
        <v>79</v>
      </c>
      <c r="L141" s="11">
        <v>0.4219</v>
      </c>
      <c r="M141" s="11">
        <v>0.1925</v>
      </c>
    </row>
    <row r="142" spans="1:13" x14ac:dyDescent="0.25">
      <c r="A142">
        <v>2018</v>
      </c>
      <c r="B142" t="s">
        <v>80</v>
      </c>
      <c r="C142" s="11">
        <v>0.39600000000000002</v>
      </c>
      <c r="E142">
        <v>2018</v>
      </c>
      <c r="F142" t="s">
        <v>80</v>
      </c>
      <c r="G142" s="11">
        <v>0.35499999999999998</v>
      </c>
      <c r="H142" s="2">
        <v>3769.5</v>
      </c>
      <c r="J142">
        <v>2019</v>
      </c>
      <c r="K142" t="s">
        <v>80</v>
      </c>
      <c r="L142" s="11">
        <v>0.36149999999999999</v>
      </c>
      <c r="M142" s="11">
        <v>0.23760000000000001</v>
      </c>
    </row>
    <row r="143" spans="1:13" x14ac:dyDescent="0.25">
      <c r="A143">
        <v>2018</v>
      </c>
      <c r="B143" t="s">
        <v>81</v>
      </c>
      <c r="C143" s="11">
        <v>0.47499999999999998</v>
      </c>
      <c r="E143">
        <v>2018</v>
      </c>
      <c r="F143" t="s">
        <v>81</v>
      </c>
      <c r="G143" s="11">
        <v>0.49199999999999999</v>
      </c>
      <c r="H143" s="2">
        <v>3614.78</v>
      </c>
      <c r="J143">
        <v>2019</v>
      </c>
      <c r="K143" t="s">
        <v>81</v>
      </c>
      <c r="L143" s="11">
        <v>0.18360000000000001</v>
      </c>
      <c r="M143" s="11">
        <v>8.2799999999999999E-2</v>
      </c>
    </row>
    <row r="144" spans="1:13" x14ac:dyDescent="0.25">
      <c r="A144">
        <v>2018</v>
      </c>
      <c r="B144" t="s">
        <v>82</v>
      </c>
      <c r="C144" s="11">
        <v>0.4385</v>
      </c>
      <c r="E144">
        <v>2018</v>
      </c>
      <c r="F144" t="s">
        <v>82</v>
      </c>
      <c r="G144" s="11">
        <v>0.52359999999999995</v>
      </c>
      <c r="H144" s="2">
        <v>5120.66</v>
      </c>
      <c r="J144">
        <v>2019</v>
      </c>
      <c r="K144" t="s">
        <v>82</v>
      </c>
      <c r="L144" s="11">
        <v>0.46729999999999999</v>
      </c>
      <c r="M144" s="11">
        <v>0.36299999999999999</v>
      </c>
    </row>
    <row r="145" spans="1:13" x14ac:dyDescent="0.25">
      <c r="A145">
        <v>2018</v>
      </c>
      <c r="B145" t="s">
        <v>95</v>
      </c>
      <c r="C145" s="11">
        <v>0.60629999999999995</v>
      </c>
      <c r="E145">
        <v>2018</v>
      </c>
      <c r="F145" t="s">
        <v>95</v>
      </c>
      <c r="G145" s="11">
        <v>1.4800000000000001E-2</v>
      </c>
      <c r="H145" s="2">
        <v>1740</v>
      </c>
      <c r="J145">
        <v>2019</v>
      </c>
      <c r="K145" t="s">
        <v>95</v>
      </c>
      <c r="L145" s="11">
        <v>0.1366</v>
      </c>
      <c r="M145" s="11">
        <v>0.1072</v>
      </c>
    </row>
    <row r="146" spans="1:13" x14ac:dyDescent="0.25">
      <c r="A146">
        <v>2018</v>
      </c>
      <c r="B146" t="s">
        <v>83</v>
      </c>
      <c r="C146" s="11">
        <v>0.53</v>
      </c>
      <c r="E146">
        <v>2018</v>
      </c>
      <c r="F146" t="s">
        <v>83</v>
      </c>
      <c r="G146" s="11">
        <v>0.28000000000000003</v>
      </c>
      <c r="H146" s="2">
        <v>4547.96</v>
      </c>
      <c r="J146">
        <v>2019</v>
      </c>
      <c r="K146" t="s">
        <v>83</v>
      </c>
      <c r="L146" s="11">
        <v>0.35589999999999999</v>
      </c>
      <c r="M146" s="11">
        <v>0.13639999999999999</v>
      </c>
    </row>
    <row r="147" spans="1:13" x14ac:dyDescent="0.25">
      <c r="A147">
        <v>2018</v>
      </c>
      <c r="B147" t="s">
        <v>84</v>
      </c>
      <c r="C147" s="11">
        <v>0.44400000000000001</v>
      </c>
      <c r="E147">
        <v>2018</v>
      </c>
      <c r="F147" t="s">
        <v>84</v>
      </c>
      <c r="G147" s="11">
        <v>0.3649</v>
      </c>
      <c r="H147" s="2">
        <v>2500</v>
      </c>
      <c r="J147">
        <v>2019</v>
      </c>
      <c r="K147" t="s">
        <v>84</v>
      </c>
      <c r="L147" s="11">
        <v>0.27229999999999999</v>
      </c>
      <c r="M147" s="11">
        <v>0.40289999999999998</v>
      </c>
    </row>
    <row r="148" spans="1:13" x14ac:dyDescent="0.25">
      <c r="A148">
        <v>2018</v>
      </c>
      <c r="B148" t="s">
        <v>85</v>
      </c>
      <c r="C148" s="11">
        <v>0.40799999999999997</v>
      </c>
      <c r="E148">
        <v>2018</v>
      </c>
      <c r="F148" t="s">
        <v>85</v>
      </c>
      <c r="G148" s="11">
        <v>0.5585</v>
      </c>
      <c r="H148" s="2">
        <v>6151.15</v>
      </c>
      <c r="J148">
        <v>2019</v>
      </c>
      <c r="K148" t="s">
        <v>85</v>
      </c>
      <c r="L148" s="11">
        <v>0.4995</v>
      </c>
      <c r="M148" s="11">
        <v>0.43419999999999997</v>
      </c>
    </row>
    <row r="149" spans="1:13" x14ac:dyDescent="0.25">
      <c r="A149">
        <v>2018</v>
      </c>
      <c r="B149" t="s">
        <v>86</v>
      </c>
      <c r="C149" s="11">
        <v>0.37869999999999998</v>
      </c>
      <c r="E149">
        <v>2018</v>
      </c>
      <c r="F149" t="s">
        <v>86</v>
      </c>
      <c r="G149" s="11">
        <v>0.52959999999999996</v>
      </c>
      <c r="H149" s="2">
        <v>4024.74</v>
      </c>
      <c r="J149">
        <v>2019</v>
      </c>
      <c r="K149" t="s">
        <v>86</v>
      </c>
      <c r="L149" s="11">
        <v>0.48920000000000002</v>
      </c>
      <c r="M149" s="11">
        <v>0.4032</v>
      </c>
    </row>
    <row r="150" spans="1:13" x14ac:dyDescent="0.25">
      <c r="A150">
        <v>2018</v>
      </c>
      <c r="B150" t="s">
        <v>87</v>
      </c>
      <c r="C150" s="11">
        <v>0.44019999999999998</v>
      </c>
      <c r="E150">
        <v>2018</v>
      </c>
      <c r="F150" t="s">
        <v>87</v>
      </c>
      <c r="G150" s="11">
        <v>0.34150000000000003</v>
      </c>
      <c r="H150" s="2">
        <v>5016.53</v>
      </c>
      <c r="J150">
        <v>2019</v>
      </c>
      <c r="K150" t="s">
        <v>87</v>
      </c>
      <c r="L150" s="11">
        <v>0.3392</v>
      </c>
      <c r="M150" s="11">
        <v>0.4128</v>
      </c>
    </row>
    <row r="151" spans="1:13" x14ac:dyDescent="0.25">
      <c r="A151">
        <v>2018</v>
      </c>
      <c r="B151" t="s">
        <v>88</v>
      </c>
      <c r="C151" s="11">
        <v>0.46439999999999998</v>
      </c>
      <c r="E151">
        <v>2018</v>
      </c>
      <c r="F151" t="s">
        <v>88</v>
      </c>
      <c r="G151" s="11">
        <v>0.27250000000000002</v>
      </c>
      <c r="H151" s="2">
        <v>4652</v>
      </c>
      <c r="J151">
        <v>2019</v>
      </c>
      <c r="K151" t="s">
        <v>88</v>
      </c>
      <c r="L151" s="11">
        <v>0.2215</v>
      </c>
      <c r="M151" s="11">
        <v>8.1500000000000003E-2</v>
      </c>
    </row>
    <row r="152" spans="1:13" x14ac:dyDescent="0.25">
      <c r="A152">
        <v>2018</v>
      </c>
      <c r="B152" t="s">
        <v>89</v>
      </c>
      <c r="C152" s="11">
        <v>0.39029999999999998</v>
      </c>
      <c r="E152">
        <v>2018</v>
      </c>
      <c r="F152" t="s">
        <v>89</v>
      </c>
      <c r="G152" s="11">
        <v>0.42249999999999999</v>
      </c>
      <c r="H152" s="2">
        <v>3680.95</v>
      </c>
      <c r="J152">
        <v>2019</v>
      </c>
      <c r="K152" t="s">
        <v>89</v>
      </c>
      <c r="L152" s="11">
        <v>0.37290000000000001</v>
      </c>
      <c r="M152" s="11">
        <v>0.73399999999999999</v>
      </c>
    </row>
    <row r="153" spans="1:13" x14ac:dyDescent="0.25">
      <c r="A153">
        <v>2018</v>
      </c>
      <c r="B153" t="s">
        <v>90</v>
      </c>
      <c r="C153" s="11">
        <v>0.36309999999999998</v>
      </c>
      <c r="E153">
        <v>2018</v>
      </c>
      <c r="F153" t="s">
        <v>90</v>
      </c>
      <c r="G153" s="11">
        <v>0.24809999999999999</v>
      </c>
      <c r="H153" s="2">
        <v>5197.34</v>
      </c>
      <c r="J153">
        <v>2019</v>
      </c>
      <c r="K153" t="s">
        <v>90</v>
      </c>
      <c r="L153" s="11">
        <v>0.23930000000000001</v>
      </c>
      <c r="M153" s="11">
        <v>0.26050000000000001</v>
      </c>
    </row>
    <row r="154" spans="1:13" x14ac:dyDescent="0.25">
      <c r="A154">
        <v>2018</v>
      </c>
      <c r="B154" t="s">
        <v>91</v>
      </c>
      <c r="C154" s="11">
        <v>0.44</v>
      </c>
      <c r="E154">
        <v>2018</v>
      </c>
      <c r="F154" t="s">
        <v>91</v>
      </c>
      <c r="G154" s="11">
        <v>0.28760000000000002</v>
      </c>
      <c r="H154" s="2">
        <v>5425.07</v>
      </c>
      <c r="J154">
        <v>2019</v>
      </c>
      <c r="K154" t="s">
        <v>91</v>
      </c>
      <c r="L154" s="11">
        <v>0.3422</v>
      </c>
      <c r="M154" s="11">
        <v>0.62960000000000005</v>
      </c>
    </row>
    <row r="155" spans="1:13" x14ac:dyDescent="0.25">
      <c r="A155">
        <v>2018</v>
      </c>
      <c r="B155" t="s">
        <v>92</v>
      </c>
      <c r="C155" s="11">
        <v>0.59089999999999998</v>
      </c>
      <c r="E155">
        <v>2018</v>
      </c>
      <c r="F155" t="s">
        <v>92</v>
      </c>
      <c r="G155" s="11">
        <v>0.42099999999999999</v>
      </c>
      <c r="H155" s="2">
        <v>3560.16</v>
      </c>
      <c r="J155">
        <v>2019</v>
      </c>
      <c r="K155" t="s">
        <v>92</v>
      </c>
      <c r="L155" s="11">
        <v>0.35659999999999997</v>
      </c>
      <c r="M155" s="11">
        <v>0.39529999999999998</v>
      </c>
    </row>
    <row r="156" spans="1:13" x14ac:dyDescent="0.25">
      <c r="A156">
        <v>2018</v>
      </c>
      <c r="B156" t="s">
        <v>93</v>
      </c>
      <c r="C156" s="11">
        <v>0.54100000000000004</v>
      </c>
      <c r="E156">
        <v>2018</v>
      </c>
      <c r="F156" t="s">
        <v>93</v>
      </c>
      <c r="G156" s="11">
        <v>0.46689999999999998</v>
      </c>
      <c r="H156" s="2">
        <v>5057</v>
      </c>
      <c r="J156">
        <v>2019</v>
      </c>
      <c r="K156" t="s">
        <v>93</v>
      </c>
      <c r="L156" s="11">
        <v>0.42930000000000001</v>
      </c>
      <c r="M156" s="11">
        <v>0.38379999999999997</v>
      </c>
    </row>
    <row r="157" spans="1:13" x14ac:dyDescent="0.25">
      <c r="A157">
        <v>2018</v>
      </c>
      <c r="B157" t="s">
        <v>94</v>
      </c>
      <c r="C157" s="11">
        <v>0.58399999999999996</v>
      </c>
      <c r="E157">
        <v>2018</v>
      </c>
      <c r="F157" t="s">
        <v>94</v>
      </c>
      <c r="G157" s="11">
        <v>0.51900000000000002</v>
      </c>
      <c r="H157" s="2">
        <v>3954.92</v>
      </c>
      <c r="J157">
        <v>2019</v>
      </c>
      <c r="K157" t="s">
        <v>94</v>
      </c>
      <c r="L157" s="11">
        <v>0.51349999999999996</v>
      </c>
      <c r="M157" s="11">
        <v>0.58160000000000001</v>
      </c>
    </row>
    <row r="158" spans="1:13" x14ac:dyDescent="0.25">
      <c r="A158">
        <v>2019</v>
      </c>
      <c r="B158" t="s">
        <v>44</v>
      </c>
      <c r="C158" s="11">
        <v>0.2928</v>
      </c>
      <c r="E158">
        <v>2019</v>
      </c>
      <c r="F158" t="s">
        <v>44</v>
      </c>
      <c r="G158" s="11">
        <v>0.40689999999999998</v>
      </c>
      <c r="H158" s="2">
        <v>3844.5</v>
      </c>
      <c r="J158">
        <v>2020</v>
      </c>
      <c r="K158" t="s">
        <v>44</v>
      </c>
      <c r="L158" s="11">
        <v>0.42570000000000002</v>
      </c>
      <c r="M158" s="11">
        <v>0.39419999999999999</v>
      </c>
    </row>
    <row r="159" spans="1:13" x14ac:dyDescent="0.25">
      <c r="A159">
        <v>2019</v>
      </c>
      <c r="B159" t="s">
        <v>45</v>
      </c>
      <c r="C159" s="11">
        <v>9.7799999999999998E-2</v>
      </c>
      <c r="E159">
        <v>2019</v>
      </c>
      <c r="F159" t="s">
        <v>45</v>
      </c>
      <c r="G159" s="11">
        <v>0.3805</v>
      </c>
      <c r="H159" s="2">
        <v>4721.9399999999996</v>
      </c>
      <c r="J159">
        <v>2020</v>
      </c>
      <c r="K159" t="s">
        <v>45</v>
      </c>
      <c r="L159" s="11">
        <v>0.4022</v>
      </c>
      <c r="M159" s="11">
        <v>0.21870000000000001</v>
      </c>
    </row>
    <row r="160" spans="1:13" x14ac:dyDescent="0.25">
      <c r="A160">
        <v>2019</v>
      </c>
      <c r="B160" t="s">
        <v>46</v>
      </c>
      <c r="C160" s="11">
        <v>0.40389999999999998</v>
      </c>
      <c r="E160">
        <v>2019</v>
      </c>
      <c r="F160" t="s">
        <v>46</v>
      </c>
      <c r="G160" s="11">
        <v>0.4909</v>
      </c>
      <c r="H160" s="2">
        <v>6618</v>
      </c>
      <c r="J160">
        <v>2020</v>
      </c>
      <c r="K160" t="s">
        <v>46</v>
      </c>
      <c r="L160" s="11">
        <v>0.48809999999999998</v>
      </c>
      <c r="M160" s="11">
        <v>0.15640000000000001</v>
      </c>
    </row>
    <row r="161" spans="1:13" x14ac:dyDescent="0.25">
      <c r="A161">
        <v>2019</v>
      </c>
      <c r="B161" t="s">
        <v>47</v>
      </c>
      <c r="C161" s="11">
        <v>0.47089999999999999</v>
      </c>
      <c r="E161">
        <v>2019</v>
      </c>
      <c r="F161" t="s">
        <v>47</v>
      </c>
      <c r="G161" s="11">
        <v>0.40920000000000001</v>
      </c>
      <c r="H161" s="2">
        <v>4438.08</v>
      </c>
      <c r="J161">
        <v>2020</v>
      </c>
      <c r="K161" t="s">
        <v>47</v>
      </c>
      <c r="L161" s="11">
        <v>0.42280000000000001</v>
      </c>
      <c r="M161" s="11">
        <v>0.43020000000000003</v>
      </c>
    </row>
    <row r="162" spans="1:13" x14ac:dyDescent="0.25">
      <c r="A162">
        <v>2019</v>
      </c>
      <c r="B162" t="s">
        <v>48</v>
      </c>
      <c r="C162" s="11">
        <v>0.38779999999999998</v>
      </c>
      <c r="E162">
        <v>2019</v>
      </c>
      <c r="F162" t="s">
        <v>48</v>
      </c>
      <c r="G162" s="11">
        <v>0.18490000000000001</v>
      </c>
      <c r="H162" s="2">
        <v>5375</v>
      </c>
      <c r="J162">
        <v>2020</v>
      </c>
      <c r="K162" t="s">
        <v>48</v>
      </c>
      <c r="L162" s="11">
        <v>0.19070000000000001</v>
      </c>
      <c r="M162" s="11">
        <v>5.7599999999999998E-2</v>
      </c>
    </row>
    <row r="163" spans="1:13" x14ac:dyDescent="0.25">
      <c r="A163">
        <v>2019</v>
      </c>
      <c r="B163" t="s">
        <v>49</v>
      </c>
      <c r="C163" s="11">
        <v>0.2329</v>
      </c>
      <c r="E163">
        <v>2019</v>
      </c>
      <c r="F163" t="s">
        <v>49</v>
      </c>
      <c r="G163" s="11">
        <v>0.2147</v>
      </c>
      <c r="H163" s="2">
        <v>5942.5</v>
      </c>
      <c r="J163">
        <v>2020</v>
      </c>
      <c r="K163" t="s">
        <v>49</v>
      </c>
      <c r="L163" s="11">
        <v>0.19819999999999999</v>
      </c>
      <c r="M163" s="11">
        <v>0.22720000000000001</v>
      </c>
    </row>
    <row r="164" spans="1:13" x14ac:dyDescent="0.25">
      <c r="A164">
        <v>2019</v>
      </c>
      <c r="B164" t="s">
        <v>50</v>
      </c>
      <c r="C164" s="11">
        <v>0.28599999999999998</v>
      </c>
      <c r="E164">
        <v>2019</v>
      </c>
      <c r="F164" t="s">
        <v>50</v>
      </c>
      <c r="G164" s="11">
        <v>0.28720000000000001</v>
      </c>
      <c r="H164" s="2">
        <v>4738.8</v>
      </c>
      <c r="J164">
        <v>2020</v>
      </c>
      <c r="K164" t="s">
        <v>50</v>
      </c>
      <c r="L164" s="11">
        <v>0.31940000000000002</v>
      </c>
      <c r="M164" s="11">
        <v>0.2394</v>
      </c>
    </row>
    <row r="165" spans="1:13" x14ac:dyDescent="0.25">
      <c r="A165">
        <v>2019</v>
      </c>
      <c r="B165" t="s">
        <v>51</v>
      </c>
      <c r="C165" s="11">
        <v>0.44790000000000002</v>
      </c>
      <c r="E165">
        <v>2019</v>
      </c>
      <c r="F165" t="s">
        <v>51</v>
      </c>
      <c r="G165" s="11">
        <v>0.4017</v>
      </c>
      <c r="H165" s="2">
        <v>6021</v>
      </c>
      <c r="J165">
        <v>2020</v>
      </c>
      <c r="K165" t="s">
        <v>51</v>
      </c>
      <c r="L165" s="11">
        <v>0.27560000000000001</v>
      </c>
      <c r="M165" s="11">
        <v>0.66659999999999997</v>
      </c>
    </row>
    <row r="166" spans="1:13" x14ac:dyDescent="0.25">
      <c r="A166">
        <v>2019</v>
      </c>
      <c r="B166" t="s">
        <v>52</v>
      </c>
      <c r="C166" s="11">
        <v>0.41599999999999998</v>
      </c>
      <c r="E166">
        <v>2019</v>
      </c>
      <c r="F166" t="s">
        <v>52</v>
      </c>
      <c r="G166" s="11">
        <v>0.1512</v>
      </c>
      <c r="H166" s="2">
        <v>6890</v>
      </c>
      <c r="J166">
        <v>2020</v>
      </c>
      <c r="K166" t="s">
        <v>52</v>
      </c>
      <c r="L166" s="11">
        <v>0.26640000000000003</v>
      </c>
      <c r="M166" s="11">
        <v>0.33079999999999998</v>
      </c>
    </row>
    <row r="167" spans="1:13" x14ac:dyDescent="0.25">
      <c r="A167">
        <v>2019</v>
      </c>
      <c r="B167" t="s">
        <v>53</v>
      </c>
      <c r="C167" s="11">
        <v>0.219</v>
      </c>
      <c r="E167">
        <v>2019</v>
      </c>
      <c r="F167" t="s">
        <v>53</v>
      </c>
      <c r="G167" s="11">
        <v>0.24</v>
      </c>
      <c r="H167" s="2">
        <v>4617</v>
      </c>
      <c r="J167">
        <v>2020</v>
      </c>
      <c r="K167" t="s">
        <v>53</v>
      </c>
      <c r="L167" s="11">
        <v>0.2641</v>
      </c>
      <c r="M167" s="11">
        <v>0.21829999999999999</v>
      </c>
    </row>
    <row r="168" spans="1:13" x14ac:dyDescent="0.25">
      <c r="A168">
        <v>2019</v>
      </c>
      <c r="B168" t="s">
        <v>54</v>
      </c>
      <c r="C168" s="11">
        <v>0.37490000000000001</v>
      </c>
      <c r="E168">
        <v>2019</v>
      </c>
      <c r="F168" t="s">
        <v>54</v>
      </c>
      <c r="G168" s="11">
        <v>0.4138</v>
      </c>
      <c r="H168" s="2">
        <v>4234.13</v>
      </c>
      <c r="J168">
        <v>2020</v>
      </c>
      <c r="K168" t="s">
        <v>54</v>
      </c>
      <c r="L168" s="11">
        <v>0.44209999999999999</v>
      </c>
      <c r="M168" s="11">
        <v>0.5857</v>
      </c>
    </row>
    <row r="169" spans="1:13" x14ac:dyDescent="0.25">
      <c r="A169">
        <v>2019</v>
      </c>
      <c r="B169" t="s">
        <v>55</v>
      </c>
      <c r="C169" s="11">
        <v>0.2989</v>
      </c>
      <c r="E169">
        <v>2019</v>
      </c>
      <c r="F169" t="s">
        <v>55</v>
      </c>
      <c r="G169" s="11">
        <v>0.16300000000000001</v>
      </c>
      <c r="H169" s="2">
        <v>7930.5</v>
      </c>
      <c r="J169">
        <v>2020</v>
      </c>
      <c r="K169" t="s">
        <v>55</v>
      </c>
      <c r="L169" s="11">
        <v>9.7199999999999995E-2</v>
      </c>
      <c r="M169" s="11">
        <v>5.2200000000000003E-2</v>
      </c>
    </row>
    <row r="170" spans="1:13" x14ac:dyDescent="0.25">
      <c r="A170">
        <v>2019</v>
      </c>
      <c r="B170" t="s">
        <v>56</v>
      </c>
      <c r="C170" s="11">
        <v>0.28699999999999998</v>
      </c>
      <c r="E170">
        <v>2019</v>
      </c>
      <c r="F170" t="s">
        <v>56</v>
      </c>
      <c r="G170" s="11">
        <v>0.32029999999999997</v>
      </c>
      <c r="H170" s="2">
        <v>5853.12</v>
      </c>
      <c r="J170">
        <v>2020</v>
      </c>
      <c r="K170" t="s">
        <v>56</v>
      </c>
      <c r="L170" s="11">
        <v>0.40570000000000001</v>
      </c>
      <c r="M170" s="11">
        <v>0.28839999999999999</v>
      </c>
    </row>
    <row r="171" spans="1:13" x14ac:dyDescent="0.25">
      <c r="A171">
        <v>2019</v>
      </c>
      <c r="B171" t="s">
        <v>57</v>
      </c>
      <c r="C171" s="11">
        <v>0.33260000000000001</v>
      </c>
      <c r="E171">
        <v>2019</v>
      </c>
      <c r="F171" t="s">
        <v>57</v>
      </c>
      <c r="G171" s="11">
        <v>0.25600000000000001</v>
      </c>
      <c r="H171" s="2">
        <v>5053</v>
      </c>
      <c r="J171">
        <v>2020</v>
      </c>
      <c r="K171" t="s">
        <v>57</v>
      </c>
      <c r="L171" s="11">
        <v>0.26</v>
      </c>
      <c r="M171" s="11">
        <v>0.27639999999999998</v>
      </c>
    </row>
    <row r="172" spans="1:13" x14ac:dyDescent="0.25">
      <c r="A172">
        <v>2019</v>
      </c>
      <c r="B172" t="s">
        <v>58</v>
      </c>
      <c r="C172" s="11">
        <v>0.63470000000000004</v>
      </c>
      <c r="E172">
        <v>2019</v>
      </c>
      <c r="F172" t="s">
        <v>58</v>
      </c>
      <c r="G172" s="11">
        <v>0.4551</v>
      </c>
      <c r="H172" s="2">
        <v>4995</v>
      </c>
      <c r="J172">
        <v>2020</v>
      </c>
      <c r="K172" t="s">
        <v>58</v>
      </c>
      <c r="L172" s="11">
        <v>0.6996</v>
      </c>
      <c r="M172" s="11">
        <v>0.64970000000000006</v>
      </c>
    </row>
    <row r="173" spans="1:13" x14ac:dyDescent="0.25">
      <c r="A173">
        <v>2019</v>
      </c>
      <c r="B173" t="s">
        <v>59</v>
      </c>
      <c r="C173" s="11">
        <v>0.37419999999999998</v>
      </c>
      <c r="E173">
        <v>2019</v>
      </c>
      <c r="F173" t="s">
        <v>59</v>
      </c>
      <c r="G173" s="11">
        <v>0.53059999999999996</v>
      </c>
      <c r="H173" s="2">
        <v>6681.64</v>
      </c>
      <c r="J173">
        <v>2020</v>
      </c>
      <c r="K173" t="s">
        <v>59</v>
      </c>
      <c r="L173" s="11">
        <v>0.54520000000000002</v>
      </c>
      <c r="M173" s="11">
        <v>0.73099999999999998</v>
      </c>
    </row>
    <row r="174" spans="1:13" x14ac:dyDescent="0.25">
      <c r="A174">
        <v>2019</v>
      </c>
      <c r="B174" t="s">
        <v>60</v>
      </c>
      <c r="C174" s="11">
        <v>0.60350000000000004</v>
      </c>
      <c r="E174">
        <v>2019</v>
      </c>
      <c r="F174" t="s">
        <v>60</v>
      </c>
      <c r="G174" s="11">
        <v>0.57769999999999999</v>
      </c>
      <c r="H174" s="2">
        <v>5494.64</v>
      </c>
      <c r="J174">
        <v>2020</v>
      </c>
      <c r="K174" t="s">
        <v>60</v>
      </c>
      <c r="L174" s="11">
        <v>0.52610000000000001</v>
      </c>
      <c r="M174" s="11">
        <v>0.33329999999999999</v>
      </c>
    </row>
    <row r="175" spans="1:13" x14ac:dyDescent="0.25">
      <c r="A175">
        <v>2019</v>
      </c>
      <c r="B175" t="s">
        <v>61</v>
      </c>
      <c r="C175" s="11">
        <v>0.40139999999999998</v>
      </c>
      <c r="E175">
        <v>2019</v>
      </c>
      <c r="F175" t="s">
        <v>61</v>
      </c>
      <c r="G175" s="11">
        <v>0.3831</v>
      </c>
      <c r="H175" s="2">
        <v>3509</v>
      </c>
      <c r="J175">
        <v>2020</v>
      </c>
      <c r="K175" t="s">
        <v>61</v>
      </c>
      <c r="L175" s="11">
        <v>0.2974</v>
      </c>
      <c r="M175" s="11">
        <v>0.20830000000000001</v>
      </c>
    </row>
    <row r="176" spans="1:13" x14ac:dyDescent="0.25">
      <c r="A176">
        <v>2019</v>
      </c>
      <c r="B176" t="s">
        <v>62</v>
      </c>
      <c r="C176" s="11">
        <v>0.42899999999999999</v>
      </c>
      <c r="E176">
        <v>2019</v>
      </c>
      <c r="F176" t="s">
        <v>62</v>
      </c>
      <c r="G176" s="11">
        <v>0.24779999999999999</v>
      </c>
      <c r="H176" s="2">
        <v>3063</v>
      </c>
      <c r="J176">
        <v>2020</v>
      </c>
      <c r="K176" t="s">
        <v>62</v>
      </c>
      <c r="L176" s="11">
        <v>0.25240000000000001</v>
      </c>
      <c r="M176" s="11">
        <v>0.12509999999999999</v>
      </c>
    </row>
    <row r="177" spans="1:13" x14ac:dyDescent="0.25">
      <c r="A177">
        <v>2019</v>
      </c>
      <c r="B177" t="s">
        <v>63</v>
      </c>
      <c r="C177" s="11">
        <v>0.20660000000000001</v>
      </c>
      <c r="E177">
        <v>2019</v>
      </c>
      <c r="F177" t="s">
        <v>63</v>
      </c>
      <c r="G177" s="11">
        <v>0.3322</v>
      </c>
      <c r="H177" s="2">
        <v>5270.94</v>
      </c>
      <c r="J177">
        <v>2020</v>
      </c>
      <c r="K177" t="s">
        <v>63</v>
      </c>
      <c r="L177" s="11">
        <v>0.38650000000000001</v>
      </c>
      <c r="M177" s="11">
        <v>0.73399999999999999</v>
      </c>
    </row>
    <row r="178" spans="1:13" x14ac:dyDescent="0.25">
      <c r="A178">
        <v>2019</v>
      </c>
      <c r="B178" t="s">
        <v>64</v>
      </c>
      <c r="C178" s="11">
        <v>0.28599999999999998</v>
      </c>
      <c r="E178">
        <v>2019</v>
      </c>
      <c r="F178" t="s">
        <v>64</v>
      </c>
      <c r="G178" s="11">
        <v>0.32129999999999997</v>
      </c>
      <c r="H178" s="2">
        <v>5211</v>
      </c>
      <c r="J178">
        <v>2020</v>
      </c>
      <c r="K178" t="s">
        <v>64</v>
      </c>
      <c r="L178" s="11">
        <v>0.3599</v>
      </c>
      <c r="M178" s="11">
        <v>0.26979999999999998</v>
      </c>
    </row>
    <row r="179" spans="1:13" x14ac:dyDescent="0.25">
      <c r="A179">
        <v>2019</v>
      </c>
      <c r="B179" t="s">
        <v>65</v>
      </c>
      <c r="C179" s="11">
        <v>0.23849999999999999</v>
      </c>
      <c r="E179">
        <v>2019</v>
      </c>
      <c r="F179" t="s">
        <v>65</v>
      </c>
      <c r="G179" s="11">
        <v>0.4178</v>
      </c>
      <c r="H179" s="2">
        <v>6852.11</v>
      </c>
      <c r="J179">
        <v>2020</v>
      </c>
      <c r="K179" t="s">
        <v>65</v>
      </c>
      <c r="L179" s="11">
        <v>0.4642</v>
      </c>
      <c r="M179" s="11">
        <v>0.2064</v>
      </c>
    </row>
    <row r="180" spans="1:13" x14ac:dyDescent="0.25">
      <c r="A180">
        <v>2019</v>
      </c>
      <c r="B180" t="s">
        <v>66</v>
      </c>
      <c r="C180" s="11">
        <v>0.35949999999999999</v>
      </c>
      <c r="E180">
        <v>2019</v>
      </c>
      <c r="F180" t="s">
        <v>66</v>
      </c>
      <c r="G180" s="11">
        <v>0.36849999999999999</v>
      </c>
      <c r="H180" s="2">
        <v>4550</v>
      </c>
      <c r="J180">
        <v>2020</v>
      </c>
      <c r="K180" t="s">
        <v>66</v>
      </c>
      <c r="L180" s="11">
        <v>0.40179999999999999</v>
      </c>
      <c r="M180" s="11">
        <v>0.31709999999999999</v>
      </c>
    </row>
    <row r="181" spans="1:13" x14ac:dyDescent="0.25">
      <c r="A181">
        <v>2019</v>
      </c>
      <c r="B181" t="s">
        <v>67</v>
      </c>
      <c r="C181" s="11">
        <v>0.36890000000000001</v>
      </c>
      <c r="E181">
        <v>2019</v>
      </c>
      <c r="F181" t="s">
        <v>67</v>
      </c>
      <c r="G181" s="11">
        <v>0.34250000000000003</v>
      </c>
      <c r="H181" s="2">
        <v>6188</v>
      </c>
      <c r="J181">
        <v>2020</v>
      </c>
      <c r="K181" t="s">
        <v>67</v>
      </c>
      <c r="L181" s="11">
        <v>0.34060000000000001</v>
      </c>
      <c r="M181" s="11">
        <v>0.17130000000000001</v>
      </c>
    </row>
    <row r="182" spans="1:13" x14ac:dyDescent="0.25">
      <c r="A182">
        <v>2019</v>
      </c>
      <c r="B182" t="s">
        <v>68</v>
      </c>
      <c r="C182" s="11">
        <v>0.45500000000000002</v>
      </c>
      <c r="E182">
        <v>2019</v>
      </c>
      <c r="F182" t="s">
        <v>68</v>
      </c>
      <c r="G182" s="11">
        <v>0.48170000000000002</v>
      </c>
      <c r="H182" s="2">
        <v>2944</v>
      </c>
      <c r="J182">
        <v>2020</v>
      </c>
      <c r="K182" t="s">
        <v>68</v>
      </c>
      <c r="L182" s="11">
        <v>0.57850000000000001</v>
      </c>
      <c r="M182" s="11">
        <v>0.42659999999999998</v>
      </c>
    </row>
    <row r="183" spans="1:13" x14ac:dyDescent="0.25">
      <c r="A183">
        <v>2019</v>
      </c>
      <c r="B183" t="s">
        <v>69</v>
      </c>
      <c r="C183" s="11">
        <v>0.52900000000000003</v>
      </c>
      <c r="E183">
        <v>2019</v>
      </c>
      <c r="F183" t="s">
        <v>69</v>
      </c>
      <c r="G183" s="11">
        <v>0.39479999999999998</v>
      </c>
      <c r="H183" s="2">
        <v>4867.3100000000004</v>
      </c>
      <c r="J183">
        <v>2020</v>
      </c>
      <c r="K183" t="s">
        <v>69</v>
      </c>
      <c r="L183" s="11">
        <v>0.42399999999999999</v>
      </c>
      <c r="M183" s="11">
        <v>0.30680000000000002</v>
      </c>
    </row>
    <row r="184" spans="1:13" x14ac:dyDescent="0.25">
      <c r="A184">
        <v>2019</v>
      </c>
      <c r="B184" t="s">
        <v>70</v>
      </c>
      <c r="C184" s="11">
        <v>0.42099999999999999</v>
      </c>
      <c r="E184">
        <v>2019</v>
      </c>
      <c r="F184" t="s">
        <v>70</v>
      </c>
      <c r="G184" s="11">
        <v>0.34670000000000001</v>
      </c>
      <c r="H184" s="2">
        <v>3173.5</v>
      </c>
      <c r="J184">
        <v>2020</v>
      </c>
      <c r="K184" t="s">
        <v>70</v>
      </c>
      <c r="L184" s="11">
        <v>0.58320000000000005</v>
      </c>
      <c r="M184" s="11">
        <v>0.57599999999999996</v>
      </c>
    </row>
    <row r="185" spans="1:13" x14ac:dyDescent="0.25">
      <c r="A185">
        <v>2019</v>
      </c>
      <c r="B185" t="s">
        <v>71</v>
      </c>
      <c r="C185" s="11">
        <v>0.35</v>
      </c>
      <c r="E185">
        <v>2019</v>
      </c>
      <c r="F185" t="s">
        <v>71</v>
      </c>
      <c r="G185" s="11">
        <v>0.4793</v>
      </c>
      <c r="H185" s="2">
        <v>7594.9</v>
      </c>
      <c r="J185">
        <v>2020</v>
      </c>
      <c r="K185" t="s">
        <v>71</v>
      </c>
      <c r="L185" s="11">
        <v>0.51390000000000002</v>
      </c>
      <c r="M185" s="11">
        <v>0.5403</v>
      </c>
    </row>
    <row r="186" spans="1:13" x14ac:dyDescent="0.25">
      <c r="A186">
        <v>2019</v>
      </c>
      <c r="B186" t="s">
        <v>72</v>
      </c>
      <c r="C186" s="11">
        <v>0.42599999999999999</v>
      </c>
      <c r="E186">
        <v>2019</v>
      </c>
      <c r="F186" t="s">
        <v>72</v>
      </c>
      <c r="G186" s="11">
        <v>0.25659999999999999</v>
      </c>
      <c r="H186" s="2">
        <v>6120</v>
      </c>
      <c r="J186">
        <v>2020</v>
      </c>
      <c r="K186" t="s">
        <v>72</v>
      </c>
      <c r="L186" s="11">
        <v>0.38800000000000001</v>
      </c>
      <c r="M186" s="11">
        <v>0.71109999999999995</v>
      </c>
    </row>
    <row r="187" spans="1:13" x14ac:dyDescent="0.25">
      <c r="A187">
        <v>2019</v>
      </c>
      <c r="B187" t="s">
        <v>73</v>
      </c>
      <c r="C187" s="11">
        <v>0.17760000000000001</v>
      </c>
      <c r="E187">
        <v>2019</v>
      </c>
      <c r="F187" t="s">
        <v>73</v>
      </c>
      <c r="G187" s="11">
        <v>0.1537</v>
      </c>
      <c r="H187" s="2">
        <v>6240</v>
      </c>
      <c r="J187">
        <v>2020</v>
      </c>
      <c r="K187" t="s">
        <v>73</v>
      </c>
      <c r="L187" s="11">
        <v>0.24079999999999999</v>
      </c>
      <c r="M187" s="11">
        <v>0.16789999999999999</v>
      </c>
    </row>
    <row r="188" spans="1:13" x14ac:dyDescent="0.25">
      <c r="A188">
        <v>2019</v>
      </c>
      <c r="B188" t="s">
        <v>74</v>
      </c>
      <c r="C188" s="11">
        <v>0.441</v>
      </c>
      <c r="E188">
        <v>2019</v>
      </c>
      <c r="F188" t="s">
        <v>74</v>
      </c>
      <c r="G188" s="11">
        <v>0.3821</v>
      </c>
      <c r="H188" s="2">
        <v>6370</v>
      </c>
      <c r="J188">
        <v>2020</v>
      </c>
      <c r="K188" t="s">
        <v>74</v>
      </c>
      <c r="L188" s="11">
        <v>0.38850000000000001</v>
      </c>
      <c r="M188" s="11">
        <v>0.1862</v>
      </c>
    </row>
    <row r="189" spans="1:13" x14ac:dyDescent="0.25">
      <c r="A189">
        <v>2019</v>
      </c>
      <c r="B189" t="s">
        <v>75</v>
      </c>
      <c r="C189" s="11">
        <v>0.30299999999999999</v>
      </c>
      <c r="E189">
        <v>2019</v>
      </c>
      <c r="F189" t="s">
        <v>75</v>
      </c>
      <c r="G189" s="11">
        <v>0.21929999999999999</v>
      </c>
      <c r="H189" s="2">
        <v>3734.45</v>
      </c>
      <c r="J189">
        <v>2020</v>
      </c>
      <c r="K189" t="s">
        <v>75</v>
      </c>
      <c r="L189" s="11">
        <v>0.23419999999999999</v>
      </c>
      <c r="M189" s="11">
        <v>0.22800000000000001</v>
      </c>
    </row>
    <row r="190" spans="1:13" x14ac:dyDescent="0.25">
      <c r="A190">
        <v>2019</v>
      </c>
      <c r="B190" t="s">
        <v>76</v>
      </c>
      <c r="C190" s="11">
        <v>0.45639999999999997</v>
      </c>
      <c r="E190">
        <v>2019</v>
      </c>
      <c r="F190" t="s">
        <v>76</v>
      </c>
      <c r="G190" s="11">
        <v>0.23419999999999999</v>
      </c>
      <c r="H190" s="2">
        <v>4789</v>
      </c>
      <c r="J190">
        <v>2020</v>
      </c>
      <c r="K190" t="s">
        <v>76</v>
      </c>
      <c r="L190" s="11">
        <v>0.23269999999999999</v>
      </c>
      <c r="M190" s="11">
        <v>0.56989999999999996</v>
      </c>
    </row>
    <row r="191" spans="1:13" x14ac:dyDescent="0.25">
      <c r="A191">
        <v>2019</v>
      </c>
      <c r="B191" t="s">
        <v>77</v>
      </c>
      <c r="C191" s="11">
        <v>0.34710000000000002</v>
      </c>
      <c r="E191">
        <v>2019</v>
      </c>
      <c r="F191" t="s">
        <v>77</v>
      </c>
      <c r="G191" s="11">
        <v>0.31019999999999998</v>
      </c>
      <c r="H191" s="2">
        <v>3725</v>
      </c>
      <c r="J191">
        <v>2020</v>
      </c>
      <c r="K191" t="s">
        <v>77</v>
      </c>
      <c r="L191" s="11">
        <v>0.309</v>
      </c>
      <c r="M191" s="11">
        <v>0.2268</v>
      </c>
    </row>
    <row r="192" spans="1:13" x14ac:dyDescent="0.25">
      <c r="A192">
        <v>2019</v>
      </c>
      <c r="B192" t="s">
        <v>78</v>
      </c>
      <c r="C192" s="11">
        <v>0.36859999999999998</v>
      </c>
      <c r="E192">
        <v>2019</v>
      </c>
      <c r="F192" t="s">
        <v>78</v>
      </c>
      <c r="G192" s="11">
        <v>0.49340000000000001</v>
      </c>
      <c r="H192" s="2">
        <v>5200</v>
      </c>
      <c r="J192">
        <v>2020</v>
      </c>
      <c r="K192" t="s">
        <v>78</v>
      </c>
      <c r="L192" s="11">
        <v>0.51659999999999995</v>
      </c>
      <c r="M192" s="11">
        <v>0.4078</v>
      </c>
    </row>
    <row r="193" spans="1:13" x14ac:dyDescent="0.25">
      <c r="A193">
        <v>2019</v>
      </c>
      <c r="B193" t="s">
        <v>79</v>
      </c>
      <c r="C193" s="11">
        <v>0.40150000000000002</v>
      </c>
      <c r="E193">
        <v>2019</v>
      </c>
      <c r="F193" t="s">
        <v>79</v>
      </c>
      <c r="G193" s="11">
        <v>0.41110000000000002</v>
      </c>
      <c r="H193" s="2">
        <v>4554</v>
      </c>
      <c r="J193">
        <v>2020</v>
      </c>
      <c r="K193" t="s">
        <v>79</v>
      </c>
      <c r="L193" s="11">
        <v>0.31609999999999999</v>
      </c>
      <c r="M193" s="11">
        <v>0.16370000000000001</v>
      </c>
    </row>
    <row r="194" spans="1:13" x14ac:dyDescent="0.25">
      <c r="A194">
        <v>2019</v>
      </c>
      <c r="B194" t="s">
        <v>80</v>
      </c>
      <c r="C194" s="11">
        <v>0.40560000000000002</v>
      </c>
      <c r="E194">
        <v>2019</v>
      </c>
      <c r="F194" t="s">
        <v>80</v>
      </c>
      <c r="G194" s="11">
        <v>0.34250000000000003</v>
      </c>
      <c r="H194" s="2">
        <v>3846.5</v>
      </c>
      <c r="J194">
        <v>2020</v>
      </c>
      <c r="K194" t="s">
        <v>80</v>
      </c>
      <c r="L194" s="11">
        <v>0.15160000000000001</v>
      </c>
      <c r="M194" s="11">
        <v>0.19359999999999999</v>
      </c>
    </row>
    <row r="195" spans="1:13" x14ac:dyDescent="0.25">
      <c r="A195">
        <v>2019</v>
      </c>
      <c r="B195" t="s">
        <v>81</v>
      </c>
      <c r="C195" s="11">
        <v>0.35299999999999998</v>
      </c>
      <c r="E195">
        <v>2019</v>
      </c>
      <c r="F195" t="s">
        <v>81</v>
      </c>
      <c r="G195" s="11">
        <v>0.3276</v>
      </c>
      <c r="H195" s="2">
        <v>3510</v>
      </c>
      <c r="J195">
        <v>2020</v>
      </c>
      <c r="K195" t="s">
        <v>81</v>
      </c>
      <c r="L195" s="11">
        <v>0.1701</v>
      </c>
      <c r="M195" s="11">
        <v>0.20399999999999999</v>
      </c>
    </row>
    <row r="196" spans="1:13" x14ac:dyDescent="0.25">
      <c r="A196">
        <v>2019</v>
      </c>
      <c r="B196" t="s">
        <v>82</v>
      </c>
      <c r="C196" s="11">
        <v>0.28689999999999999</v>
      </c>
      <c r="E196">
        <v>2019</v>
      </c>
      <c r="F196" t="s">
        <v>82</v>
      </c>
      <c r="G196" s="11">
        <v>0.45829999999999999</v>
      </c>
      <c r="H196" s="2">
        <v>5420.99</v>
      </c>
      <c r="J196">
        <v>2020</v>
      </c>
      <c r="K196" t="s">
        <v>82</v>
      </c>
      <c r="L196" s="11">
        <v>0.46339999999999998</v>
      </c>
      <c r="M196" s="11">
        <v>0.16520000000000001</v>
      </c>
    </row>
    <row r="197" spans="1:13" x14ac:dyDescent="0.25">
      <c r="A197">
        <v>2019</v>
      </c>
      <c r="B197" t="s">
        <v>95</v>
      </c>
      <c r="C197" s="11">
        <v>0.56510000000000005</v>
      </c>
      <c r="E197">
        <v>2019</v>
      </c>
      <c r="F197" t="s">
        <v>95</v>
      </c>
      <c r="G197" s="11">
        <v>0.53669999999999995</v>
      </c>
      <c r="H197" s="2">
        <v>3399</v>
      </c>
      <c r="J197">
        <v>2020</v>
      </c>
      <c r="K197" t="s">
        <v>95</v>
      </c>
      <c r="L197" s="11">
        <v>0.15060000000000001</v>
      </c>
      <c r="M197" s="11">
        <v>0.23549999999999999</v>
      </c>
    </row>
    <row r="198" spans="1:13" x14ac:dyDescent="0.25">
      <c r="A198">
        <v>2019</v>
      </c>
      <c r="B198" t="s">
        <v>83</v>
      </c>
      <c r="C198" s="11">
        <v>0.32950000000000002</v>
      </c>
      <c r="E198">
        <v>2019</v>
      </c>
      <c r="F198" t="s">
        <v>83</v>
      </c>
      <c r="G198" s="11">
        <v>0.34499999999999997</v>
      </c>
      <c r="H198" s="2">
        <v>4898.95</v>
      </c>
      <c r="J198">
        <v>2020</v>
      </c>
      <c r="K198" t="s">
        <v>83</v>
      </c>
      <c r="L198" s="11">
        <v>0.35310000000000002</v>
      </c>
      <c r="M198" s="11">
        <v>0.1225</v>
      </c>
    </row>
    <row r="199" spans="1:13" x14ac:dyDescent="0.25">
      <c r="A199">
        <v>2019</v>
      </c>
      <c r="B199" t="s">
        <v>84</v>
      </c>
      <c r="C199" s="11">
        <v>0.35899999999999999</v>
      </c>
      <c r="E199">
        <v>2019</v>
      </c>
      <c r="F199" t="s">
        <v>84</v>
      </c>
      <c r="G199" s="11">
        <v>0.2923</v>
      </c>
      <c r="H199" s="2">
        <v>3329.56</v>
      </c>
      <c r="J199">
        <v>2020</v>
      </c>
      <c r="K199" t="s">
        <v>84</v>
      </c>
      <c r="L199" s="11">
        <v>0.41699999999999998</v>
      </c>
      <c r="M199" s="11">
        <v>0.38719999999999999</v>
      </c>
    </row>
    <row r="200" spans="1:13" x14ac:dyDescent="0.25">
      <c r="A200">
        <v>2019</v>
      </c>
      <c r="B200" t="s">
        <v>85</v>
      </c>
      <c r="C200" s="11">
        <v>0.25469999999999998</v>
      </c>
      <c r="E200">
        <v>2019</v>
      </c>
      <c r="F200" t="s">
        <v>85</v>
      </c>
      <c r="G200" s="11">
        <v>0.502</v>
      </c>
      <c r="H200" s="2">
        <v>7220.47</v>
      </c>
      <c r="J200">
        <v>2020</v>
      </c>
      <c r="K200" t="s">
        <v>85</v>
      </c>
      <c r="L200" s="11">
        <v>0.502</v>
      </c>
      <c r="M200" s="11">
        <v>0.30499999999999999</v>
      </c>
    </row>
    <row r="201" spans="1:13" x14ac:dyDescent="0.25">
      <c r="A201">
        <v>2019</v>
      </c>
      <c r="B201" t="s">
        <v>86</v>
      </c>
      <c r="C201" s="11">
        <v>0.33239999999999997</v>
      </c>
      <c r="E201">
        <v>2019</v>
      </c>
      <c r="F201" t="s">
        <v>86</v>
      </c>
      <c r="G201" s="11">
        <v>0.48759999999999998</v>
      </c>
      <c r="H201" s="2">
        <v>3917.25</v>
      </c>
      <c r="J201">
        <v>2020</v>
      </c>
      <c r="K201" t="s">
        <v>86</v>
      </c>
      <c r="L201" s="11">
        <v>0.50329999999999997</v>
      </c>
      <c r="M201" s="11">
        <v>0.4446</v>
      </c>
    </row>
    <row r="202" spans="1:13" x14ac:dyDescent="0.25">
      <c r="A202">
        <v>2019</v>
      </c>
      <c r="B202" t="s">
        <v>87</v>
      </c>
      <c r="C202" s="11">
        <v>0.34110000000000001</v>
      </c>
      <c r="E202">
        <v>2019</v>
      </c>
      <c r="F202" t="s">
        <v>87</v>
      </c>
      <c r="G202" s="11">
        <v>0.35510000000000003</v>
      </c>
      <c r="H202" s="2">
        <v>5105.53</v>
      </c>
      <c r="J202">
        <v>2020</v>
      </c>
      <c r="K202" t="s">
        <v>87</v>
      </c>
      <c r="L202" s="11">
        <v>0.36420000000000002</v>
      </c>
      <c r="M202" s="11">
        <v>0.3397</v>
      </c>
    </row>
    <row r="203" spans="1:13" x14ac:dyDescent="0.25">
      <c r="A203">
        <v>2019</v>
      </c>
      <c r="B203" t="s">
        <v>88</v>
      </c>
      <c r="C203" s="11">
        <v>0.34329999999999999</v>
      </c>
      <c r="E203">
        <v>2019</v>
      </c>
      <c r="F203" t="s">
        <v>88</v>
      </c>
      <c r="G203" s="11">
        <v>0.2326</v>
      </c>
      <c r="H203" s="2">
        <v>4935</v>
      </c>
      <c r="J203">
        <v>2020</v>
      </c>
      <c r="K203" t="s">
        <v>88</v>
      </c>
      <c r="L203" s="11">
        <v>0.34549999999999997</v>
      </c>
      <c r="M203" s="11">
        <v>0.1087</v>
      </c>
    </row>
    <row r="204" spans="1:13" x14ac:dyDescent="0.25">
      <c r="A204">
        <v>2019</v>
      </c>
      <c r="B204" t="s">
        <v>89</v>
      </c>
      <c r="C204" s="11">
        <v>0.28920000000000001</v>
      </c>
      <c r="E204">
        <v>2019</v>
      </c>
      <c r="F204" t="s">
        <v>89</v>
      </c>
      <c r="G204" s="11">
        <v>0.38800000000000001</v>
      </c>
      <c r="H204" s="2">
        <v>3808.02</v>
      </c>
      <c r="J204">
        <v>2020</v>
      </c>
      <c r="K204" t="s">
        <v>89</v>
      </c>
      <c r="L204" s="11">
        <v>0.42209999999999998</v>
      </c>
      <c r="M204" s="11">
        <v>0.68930000000000002</v>
      </c>
    </row>
    <row r="205" spans="1:13" x14ac:dyDescent="0.25">
      <c r="A205">
        <v>2019</v>
      </c>
      <c r="B205" t="s">
        <v>90</v>
      </c>
      <c r="C205" s="11">
        <v>0.24149999999999999</v>
      </c>
      <c r="E205">
        <v>2019</v>
      </c>
      <c r="F205" t="s">
        <v>90</v>
      </c>
      <c r="G205" s="11">
        <v>0.2253</v>
      </c>
      <c r="H205" s="2">
        <v>5473.04</v>
      </c>
      <c r="J205">
        <v>2020</v>
      </c>
      <c r="K205" t="s">
        <v>90</v>
      </c>
      <c r="L205" s="11">
        <v>0.24410000000000001</v>
      </c>
      <c r="M205" s="11">
        <v>0.2387</v>
      </c>
    </row>
    <row r="206" spans="1:13" x14ac:dyDescent="0.25">
      <c r="A206">
        <v>2019</v>
      </c>
      <c r="B206" t="s">
        <v>91</v>
      </c>
      <c r="C206" s="11">
        <v>0.37940000000000002</v>
      </c>
      <c r="E206">
        <v>2019</v>
      </c>
      <c r="F206" t="s">
        <v>91</v>
      </c>
      <c r="G206" s="11">
        <v>0.32290000000000002</v>
      </c>
      <c r="H206" s="2">
        <v>5598.74</v>
      </c>
      <c r="J206">
        <v>2020</v>
      </c>
      <c r="K206" t="s">
        <v>91</v>
      </c>
      <c r="L206" s="11">
        <v>0.35310000000000002</v>
      </c>
      <c r="M206" s="11">
        <v>0.58760000000000001</v>
      </c>
    </row>
    <row r="207" spans="1:13" x14ac:dyDescent="0.25">
      <c r="A207">
        <v>2019</v>
      </c>
      <c r="B207" t="s">
        <v>92</v>
      </c>
      <c r="C207" s="11">
        <v>0.373</v>
      </c>
      <c r="E207">
        <v>2019</v>
      </c>
      <c r="F207" t="s">
        <v>92</v>
      </c>
      <c r="G207" s="11">
        <v>0.27600000000000002</v>
      </c>
      <c r="H207" s="2">
        <v>2655.63</v>
      </c>
      <c r="J207">
        <v>2020</v>
      </c>
      <c r="K207" t="s">
        <v>92</v>
      </c>
      <c r="L207" s="11">
        <v>0.33139999999999997</v>
      </c>
      <c r="M207" s="11">
        <v>0.1396</v>
      </c>
    </row>
    <row r="208" spans="1:13" x14ac:dyDescent="0.25">
      <c r="A208">
        <v>2019</v>
      </c>
      <c r="B208" t="s">
        <v>93</v>
      </c>
      <c r="C208" s="11">
        <v>0.45369999999999999</v>
      </c>
      <c r="E208">
        <v>2019</v>
      </c>
      <c r="F208" t="s">
        <v>93</v>
      </c>
      <c r="G208" s="11">
        <v>0.4551</v>
      </c>
      <c r="H208" s="2">
        <v>5004</v>
      </c>
      <c r="J208">
        <v>2020</v>
      </c>
      <c r="K208" t="s">
        <v>93</v>
      </c>
      <c r="L208" s="11">
        <v>0.43669999999999998</v>
      </c>
      <c r="M208" s="11">
        <v>0.62129999999999996</v>
      </c>
    </row>
    <row r="209" spans="1:13" x14ac:dyDescent="0.25">
      <c r="A209">
        <v>2019</v>
      </c>
      <c r="B209" t="s">
        <v>94</v>
      </c>
      <c r="C209" s="11">
        <v>0.55000000000000004</v>
      </c>
      <c r="E209">
        <v>2019</v>
      </c>
      <c r="F209" t="s">
        <v>94</v>
      </c>
      <c r="G209" s="11">
        <v>0.51300000000000001</v>
      </c>
      <c r="H209" s="2">
        <v>3300.2</v>
      </c>
      <c r="J209">
        <v>2020</v>
      </c>
      <c r="K209" t="s">
        <v>94</v>
      </c>
      <c r="L209" s="11">
        <v>0.60880000000000001</v>
      </c>
      <c r="M209" s="11">
        <v>0.65249999999999997</v>
      </c>
    </row>
    <row r="210" spans="1:13" x14ac:dyDescent="0.25">
      <c r="A210">
        <v>2020</v>
      </c>
      <c r="B210" t="s">
        <v>44</v>
      </c>
      <c r="C210" s="11">
        <v>0.36199999999999999</v>
      </c>
      <c r="E210">
        <v>2020</v>
      </c>
      <c r="F210" t="s">
        <v>44</v>
      </c>
      <c r="G210" s="11">
        <v>0.4914</v>
      </c>
      <c r="H210" s="2">
        <v>4973.75</v>
      </c>
      <c r="J210">
        <v>2021</v>
      </c>
      <c r="K210" t="s">
        <v>44</v>
      </c>
      <c r="L210" s="11">
        <v>0.39240000000000003</v>
      </c>
      <c r="M210" s="11">
        <v>0.41549999999999998</v>
      </c>
    </row>
    <row r="211" spans="1:13" x14ac:dyDescent="0.25">
      <c r="A211">
        <v>2020</v>
      </c>
      <c r="B211" t="s">
        <v>45</v>
      </c>
      <c r="C211" s="11">
        <v>0.2019</v>
      </c>
      <c r="E211">
        <v>2020</v>
      </c>
      <c r="F211" t="s">
        <v>45</v>
      </c>
      <c r="G211" s="11">
        <v>0.45079999999999998</v>
      </c>
      <c r="H211" s="2">
        <v>4757.72</v>
      </c>
      <c r="J211">
        <v>2021</v>
      </c>
      <c r="K211" t="s">
        <v>45</v>
      </c>
      <c r="L211" s="11">
        <v>0.45910000000000001</v>
      </c>
      <c r="M211" s="11">
        <v>0.4204</v>
      </c>
    </row>
    <row r="212" spans="1:13" x14ac:dyDescent="0.25">
      <c r="A212">
        <v>2020</v>
      </c>
      <c r="B212" t="s">
        <v>46</v>
      </c>
      <c r="C212" s="11">
        <v>0.19650000000000001</v>
      </c>
      <c r="E212">
        <v>2020</v>
      </c>
      <c r="F212" t="s">
        <v>46</v>
      </c>
      <c r="G212" s="11">
        <v>0.49020000000000002</v>
      </c>
      <c r="H212" s="2">
        <v>7246</v>
      </c>
      <c r="J212">
        <v>2021</v>
      </c>
      <c r="K212" t="s">
        <v>46</v>
      </c>
      <c r="L212" s="11">
        <v>0.4723</v>
      </c>
      <c r="M212" s="11">
        <v>0.1651</v>
      </c>
    </row>
    <row r="213" spans="1:13" x14ac:dyDescent="0.25">
      <c r="A213">
        <v>2020</v>
      </c>
      <c r="B213" t="s">
        <v>47</v>
      </c>
      <c r="C213" s="11">
        <v>0.55730000000000002</v>
      </c>
      <c r="E213">
        <v>2020</v>
      </c>
      <c r="F213" t="s">
        <v>47</v>
      </c>
      <c r="G213" s="11">
        <v>0.4617</v>
      </c>
      <c r="H213" s="2">
        <v>4810.1899999999996</v>
      </c>
      <c r="J213">
        <v>2021</v>
      </c>
      <c r="K213" t="s">
        <v>47</v>
      </c>
      <c r="L213" s="11">
        <v>0.53590000000000004</v>
      </c>
      <c r="M213" s="11">
        <v>0.40139999999999998</v>
      </c>
    </row>
    <row r="214" spans="1:13" x14ac:dyDescent="0.25">
      <c r="A214">
        <v>2020</v>
      </c>
      <c r="B214" t="s">
        <v>48</v>
      </c>
      <c r="C214" s="11">
        <v>0.33560000000000001</v>
      </c>
      <c r="E214">
        <v>2020</v>
      </c>
      <c r="F214" t="s">
        <v>48</v>
      </c>
      <c r="G214" s="11">
        <v>0.23130000000000001</v>
      </c>
      <c r="H214" s="2">
        <v>5400</v>
      </c>
      <c r="J214">
        <v>2021</v>
      </c>
      <c r="K214" t="s">
        <v>48</v>
      </c>
      <c r="L214" s="11">
        <v>0.26219999999999999</v>
      </c>
      <c r="M214" s="11">
        <v>8.6599999999999996E-2</v>
      </c>
    </row>
    <row r="215" spans="1:13" x14ac:dyDescent="0.25">
      <c r="A215">
        <v>2020</v>
      </c>
      <c r="B215" t="s">
        <v>49</v>
      </c>
      <c r="C215" s="11">
        <v>0.44159999999999999</v>
      </c>
      <c r="E215">
        <v>2020</v>
      </c>
      <c r="F215" t="s">
        <v>49</v>
      </c>
      <c r="G215" s="11">
        <v>0.254</v>
      </c>
      <c r="H215" s="2">
        <v>6226</v>
      </c>
      <c r="J215">
        <v>2021</v>
      </c>
      <c r="K215" t="s">
        <v>49</v>
      </c>
      <c r="L215" s="11">
        <v>0.1515</v>
      </c>
      <c r="M215" s="11">
        <v>0.16539999999999999</v>
      </c>
    </row>
    <row r="216" spans="1:13" x14ac:dyDescent="0.25">
      <c r="A216">
        <v>2020</v>
      </c>
      <c r="B216" t="s">
        <v>50</v>
      </c>
      <c r="C216" s="11">
        <v>0.33310000000000001</v>
      </c>
      <c r="E216">
        <v>2020</v>
      </c>
      <c r="F216" t="s">
        <v>50</v>
      </c>
      <c r="G216" s="11">
        <v>0.35520000000000002</v>
      </c>
      <c r="H216" s="2">
        <v>5855</v>
      </c>
      <c r="J216">
        <v>2021</v>
      </c>
      <c r="K216" t="s">
        <v>50</v>
      </c>
      <c r="L216" s="11">
        <v>0.35</v>
      </c>
      <c r="M216" s="11">
        <v>0.28549999999999998</v>
      </c>
    </row>
    <row r="217" spans="1:13" x14ac:dyDescent="0.25">
      <c r="A217">
        <v>2020</v>
      </c>
      <c r="B217" t="s">
        <v>51</v>
      </c>
      <c r="C217" s="11">
        <v>0.49359999999999998</v>
      </c>
      <c r="E217">
        <v>2020</v>
      </c>
      <c r="F217" t="s">
        <v>51</v>
      </c>
      <c r="G217" s="11">
        <v>0.32190000000000002</v>
      </c>
      <c r="H217" s="2">
        <v>6240</v>
      </c>
      <c r="J217">
        <v>2021</v>
      </c>
      <c r="K217" t="s">
        <v>51</v>
      </c>
      <c r="L217" s="11">
        <v>0.49509999999999998</v>
      </c>
      <c r="M217" s="11">
        <v>0.67500000000000004</v>
      </c>
    </row>
    <row r="218" spans="1:13" x14ac:dyDescent="0.25">
      <c r="A218">
        <v>2020</v>
      </c>
      <c r="B218" t="s">
        <v>52</v>
      </c>
      <c r="C218" s="11">
        <v>0.55630000000000002</v>
      </c>
      <c r="E218">
        <v>2020</v>
      </c>
      <c r="F218" t="s">
        <v>52</v>
      </c>
      <c r="G218" s="11">
        <v>0.38350000000000001</v>
      </c>
      <c r="H218" s="2">
        <v>7800</v>
      </c>
      <c r="J218">
        <v>2021</v>
      </c>
      <c r="K218" t="s">
        <v>52</v>
      </c>
      <c r="L218" s="11">
        <v>0.35970000000000002</v>
      </c>
      <c r="M218" s="11">
        <v>0.29239999999999999</v>
      </c>
    </row>
    <row r="219" spans="1:13" x14ac:dyDescent="0.25">
      <c r="A219">
        <v>2020</v>
      </c>
      <c r="B219" t="s">
        <v>53</v>
      </c>
      <c r="C219" s="11">
        <v>0.25359999999999999</v>
      </c>
      <c r="E219">
        <v>2020</v>
      </c>
      <c r="F219" t="s">
        <v>53</v>
      </c>
      <c r="G219" s="11">
        <v>0.28139999999999998</v>
      </c>
      <c r="H219" s="2">
        <v>5332</v>
      </c>
      <c r="J219">
        <v>2021</v>
      </c>
      <c r="K219" t="s">
        <v>53</v>
      </c>
      <c r="L219" s="11">
        <v>0.27510000000000001</v>
      </c>
      <c r="M219" s="11">
        <v>0.19800000000000001</v>
      </c>
    </row>
    <row r="220" spans="1:13" x14ac:dyDescent="0.25">
      <c r="A220">
        <v>2020</v>
      </c>
      <c r="B220" t="s">
        <v>54</v>
      </c>
      <c r="C220" s="11">
        <v>0.40410000000000001</v>
      </c>
      <c r="E220">
        <v>2020</v>
      </c>
      <c r="F220" t="s">
        <v>54</v>
      </c>
      <c r="G220" s="11">
        <v>0.4662</v>
      </c>
      <c r="H220" s="2">
        <v>4690.4799999999996</v>
      </c>
      <c r="J220">
        <v>2021</v>
      </c>
      <c r="K220" t="s">
        <v>54</v>
      </c>
      <c r="L220" s="11">
        <v>0.47139999999999999</v>
      </c>
      <c r="M220" s="11">
        <v>0.62609999999999999</v>
      </c>
    </row>
    <row r="221" spans="1:13" x14ac:dyDescent="0.25">
      <c r="A221">
        <v>2020</v>
      </c>
      <c r="B221" t="s">
        <v>55</v>
      </c>
      <c r="C221" s="11">
        <v>0.34379999999999999</v>
      </c>
      <c r="E221">
        <v>2020</v>
      </c>
      <c r="F221" t="s">
        <v>55</v>
      </c>
      <c r="G221" s="11">
        <v>0.1409</v>
      </c>
      <c r="H221" s="2">
        <v>5232.5</v>
      </c>
      <c r="J221">
        <v>2021</v>
      </c>
      <c r="K221" t="s">
        <v>55</v>
      </c>
      <c r="L221" s="11">
        <v>0.11940000000000001</v>
      </c>
      <c r="M221" s="11">
        <v>0.1598</v>
      </c>
    </row>
    <row r="222" spans="1:13" x14ac:dyDescent="0.25">
      <c r="A222">
        <v>2020</v>
      </c>
      <c r="B222" t="s">
        <v>56</v>
      </c>
      <c r="C222" s="11">
        <v>0.21590000000000001</v>
      </c>
      <c r="E222">
        <v>2020</v>
      </c>
      <c r="F222" t="s">
        <v>56</v>
      </c>
      <c r="G222" s="11">
        <v>0.31900000000000001</v>
      </c>
      <c r="H222" s="2">
        <v>5446.07</v>
      </c>
      <c r="J222">
        <v>2021</v>
      </c>
      <c r="K222" t="s">
        <v>56</v>
      </c>
      <c r="L222" s="11">
        <v>0.40600000000000003</v>
      </c>
      <c r="M222" s="11">
        <v>0.34720000000000001</v>
      </c>
    </row>
    <row r="223" spans="1:13" x14ac:dyDescent="0.25">
      <c r="A223">
        <v>2020</v>
      </c>
      <c r="B223" t="s">
        <v>57</v>
      </c>
      <c r="C223" s="11">
        <v>0.31580000000000003</v>
      </c>
      <c r="E223">
        <v>2020</v>
      </c>
      <c r="F223" t="s">
        <v>57</v>
      </c>
      <c r="G223" s="11">
        <v>0.2954</v>
      </c>
      <c r="H223" s="2">
        <v>5739</v>
      </c>
      <c r="J223">
        <v>2021</v>
      </c>
      <c r="K223" t="s">
        <v>57</v>
      </c>
      <c r="L223" s="11">
        <v>0.3327</v>
      </c>
      <c r="M223" s="11">
        <v>0.314</v>
      </c>
    </row>
    <row r="224" spans="1:13" x14ac:dyDescent="0.25">
      <c r="A224">
        <v>2020</v>
      </c>
      <c r="B224" t="s">
        <v>58</v>
      </c>
      <c r="C224" s="11">
        <v>0.68769999999999998</v>
      </c>
      <c r="E224">
        <v>2020</v>
      </c>
      <c r="F224" t="s">
        <v>58</v>
      </c>
      <c r="G224" s="11">
        <v>0.53110000000000002</v>
      </c>
      <c r="H224" s="2">
        <v>5772</v>
      </c>
      <c r="J224">
        <v>2021</v>
      </c>
      <c r="K224" t="s">
        <v>58</v>
      </c>
      <c r="L224" s="11">
        <v>0.72640000000000005</v>
      </c>
      <c r="M224" s="11">
        <v>0.67510000000000003</v>
      </c>
    </row>
    <row r="225" spans="1:13" x14ac:dyDescent="0.25">
      <c r="A225">
        <v>2020</v>
      </c>
      <c r="B225" t="s">
        <v>59</v>
      </c>
      <c r="C225" s="11">
        <v>0.44429999999999997</v>
      </c>
      <c r="E225">
        <v>2020</v>
      </c>
      <c r="F225" t="s">
        <v>59</v>
      </c>
      <c r="G225" s="11">
        <v>0.52290000000000003</v>
      </c>
      <c r="H225" s="2">
        <v>6069.5</v>
      </c>
      <c r="J225">
        <v>2021</v>
      </c>
      <c r="K225" t="s">
        <v>59</v>
      </c>
      <c r="L225" s="11">
        <v>0.5746</v>
      </c>
      <c r="M225" s="11">
        <v>0.77380000000000004</v>
      </c>
    </row>
    <row r="226" spans="1:13" x14ac:dyDescent="0.25">
      <c r="A226">
        <v>2020</v>
      </c>
      <c r="B226" t="s">
        <v>60</v>
      </c>
      <c r="C226" s="11">
        <v>0.58840000000000003</v>
      </c>
      <c r="E226">
        <v>2020</v>
      </c>
      <c r="F226" t="s">
        <v>60</v>
      </c>
      <c r="G226" s="11">
        <v>0.60099999999999998</v>
      </c>
      <c r="H226" s="2">
        <v>5874.08</v>
      </c>
      <c r="J226">
        <v>2021</v>
      </c>
      <c r="K226" t="s">
        <v>60</v>
      </c>
      <c r="L226" s="11">
        <v>0.5534</v>
      </c>
      <c r="M226" s="11">
        <v>0.2792</v>
      </c>
    </row>
    <row r="227" spans="1:13" x14ac:dyDescent="0.25">
      <c r="A227">
        <v>2020</v>
      </c>
      <c r="B227" t="s">
        <v>61</v>
      </c>
      <c r="C227" s="11">
        <v>0.41070000000000001</v>
      </c>
      <c r="E227">
        <v>2020</v>
      </c>
      <c r="F227" t="s">
        <v>61</v>
      </c>
      <c r="G227" s="11">
        <v>0.42959999999999998</v>
      </c>
      <c r="H227" s="2">
        <v>3870.6</v>
      </c>
      <c r="J227">
        <v>2021</v>
      </c>
      <c r="K227" t="s">
        <v>61</v>
      </c>
      <c r="L227" s="11">
        <v>0.47589999999999999</v>
      </c>
      <c r="M227" s="11">
        <v>0.3911</v>
      </c>
    </row>
    <row r="228" spans="1:13" x14ac:dyDescent="0.25">
      <c r="A228">
        <v>2020</v>
      </c>
      <c r="B228" t="s">
        <v>62</v>
      </c>
      <c r="C228" s="11">
        <v>0.40279999999999999</v>
      </c>
      <c r="E228">
        <v>2020</v>
      </c>
      <c r="F228" t="s">
        <v>62</v>
      </c>
      <c r="G228" s="11">
        <v>0.33800000000000002</v>
      </c>
      <c r="H228" s="2">
        <v>3540</v>
      </c>
      <c r="J228">
        <v>2021</v>
      </c>
      <c r="K228" t="s">
        <v>62</v>
      </c>
      <c r="L228" s="11">
        <v>0.29070000000000001</v>
      </c>
      <c r="M228" s="11">
        <v>0.17330000000000001</v>
      </c>
    </row>
    <row r="229" spans="1:13" x14ac:dyDescent="0.25">
      <c r="A229">
        <v>2020</v>
      </c>
      <c r="B229" t="s">
        <v>63</v>
      </c>
      <c r="C229" s="11">
        <v>0.37619999999999998</v>
      </c>
      <c r="E229">
        <v>2020</v>
      </c>
      <c r="F229" t="s">
        <v>63</v>
      </c>
      <c r="G229" s="11">
        <v>0.4541</v>
      </c>
      <c r="H229" s="2">
        <v>5584.84</v>
      </c>
      <c r="J229">
        <v>2021</v>
      </c>
      <c r="K229" t="s">
        <v>63</v>
      </c>
      <c r="L229" s="11">
        <v>0.46870000000000001</v>
      </c>
      <c r="M229" s="11">
        <v>0.71330000000000005</v>
      </c>
    </row>
    <row r="230" spans="1:13" x14ac:dyDescent="0.25">
      <c r="A230">
        <v>2020</v>
      </c>
      <c r="B230" t="s">
        <v>64</v>
      </c>
      <c r="C230" s="11">
        <v>0.2092</v>
      </c>
      <c r="E230">
        <v>2020</v>
      </c>
      <c r="F230" t="s">
        <v>64</v>
      </c>
      <c r="G230" s="11">
        <v>0.33800000000000002</v>
      </c>
      <c r="H230" s="2">
        <v>5525</v>
      </c>
      <c r="J230">
        <v>2021</v>
      </c>
      <c r="K230" t="s">
        <v>64</v>
      </c>
      <c r="L230" s="11">
        <v>0.36659999999999998</v>
      </c>
      <c r="M230" s="11">
        <v>0.2863</v>
      </c>
    </row>
    <row r="231" spans="1:13" x14ac:dyDescent="0.25">
      <c r="A231">
        <v>2020</v>
      </c>
      <c r="B231" t="s">
        <v>65</v>
      </c>
      <c r="C231" s="11">
        <v>0.41460000000000002</v>
      </c>
      <c r="E231">
        <v>2020</v>
      </c>
      <c r="F231" t="s">
        <v>65</v>
      </c>
      <c r="G231" s="11">
        <v>0.46210000000000001</v>
      </c>
      <c r="H231" s="2">
        <v>7765.12</v>
      </c>
      <c r="J231">
        <v>2021</v>
      </c>
      <c r="K231" t="s">
        <v>65</v>
      </c>
      <c r="L231" s="11">
        <v>0.4819</v>
      </c>
      <c r="M231" s="11">
        <v>0.2727</v>
      </c>
    </row>
    <row r="232" spans="1:13" x14ac:dyDescent="0.25">
      <c r="A232">
        <v>2020</v>
      </c>
      <c r="B232" t="s">
        <v>66</v>
      </c>
      <c r="C232" s="11">
        <v>0.37090000000000001</v>
      </c>
      <c r="E232">
        <v>2020</v>
      </c>
      <c r="F232" t="s">
        <v>66</v>
      </c>
      <c r="G232" s="11">
        <v>0.45939999999999998</v>
      </c>
      <c r="H232" s="2">
        <v>5311</v>
      </c>
      <c r="J232">
        <v>2021</v>
      </c>
      <c r="K232" t="s">
        <v>66</v>
      </c>
      <c r="L232" s="11">
        <v>0.47249999999999998</v>
      </c>
      <c r="M232" s="11">
        <v>0.3397</v>
      </c>
    </row>
    <row r="233" spans="1:13" x14ac:dyDescent="0.25">
      <c r="A233">
        <v>2020</v>
      </c>
      <c r="B233" t="s">
        <v>67</v>
      </c>
      <c r="C233" s="11">
        <v>0.2301</v>
      </c>
      <c r="E233">
        <v>2020</v>
      </c>
      <c r="F233" t="s">
        <v>67</v>
      </c>
      <c r="G233" s="11">
        <v>0.36159999999999998</v>
      </c>
      <c r="H233" s="2">
        <v>6889</v>
      </c>
      <c r="J233">
        <v>2021</v>
      </c>
      <c r="K233" t="s">
        <v>67</v>
      </c>
      <c r="L233" s="11">
        <v>0.38979999999999998</v>
      </c>
      <c r="M233" s="11">
        <v>0.1779</v>
      </c>
    </row>
    <row r="234" spans="1:13" x14ac:dyDescent="0.25">
      <c r="A234">
        <v>2020</v>
      </c>
      <c r="B234" t="s">
        <v>68</v>
      </c>
      <c r="C234" s="11">
        <v>0.5333</v>
      </c>
      <c r="E234">
        <v>2020</v>
      </c>
      <c r="F234" t="s">
        <v>68</v>
      </c>
      <c r="G234" s="11">
        <v>0.59940000000000004</v>
      </c>
      <c r="H234" s="2">
        <v>3736</v>
      </c>
      <c r="J234">
        <v>2021</v>
      </c>
      <c r="K234" t="s">
        <v>68</v>
      </c>
      <c r="L234" s="11">
        <v>0.61309999999999998</v>
      </c>
      <c r="M234" s="11">
        <v>0.39810000000000001</v>
      </c>
    </row>
    <row r="235" spans="1:13" x14ac:dyDescent="0.25">
      <c r="A235">
        <v>2020</v>
      </c>
      <c r="B235" t="s">
        <v>69</v>
      </c>
      <c r="C235" s="11">
        <v>0.55800000000000005</v>
      </c>
      <c r="E235">
        <v>2020</v>
      </c>
      <c r="F235" t="s">
        <v>69</v>
      </c>
      <c r="G235" s="11">
        <v>0.48449999999999999</v>
      </c>
      <c r="H235" s="2">
        <v>5342</v>
      </c>
      <c r="J235">
        <v>2021</v>
      </c>
      <c r="K235" t="s">
        <v>69</v>
      </c>
      <c r="L235" s="11">
        <v>0.48680000000000001</v>
      </c>
      <c r="M235" s="11">
        <v>0.52300000000000002</v>
      </c>
    </row>
    <row r="236" spans="1:13" x14ac:dyDescent="0.25">
      <c r="A236">
        <v>2020</v>
      </c>
      <c r="B236" t="s">
        <v>70</v>
      </c>
      <c r="C236" s="11">
        <v>0.51170000000000004</v>
      </c>
      <c r="E236">
        <v>2020</v>
      </c>
      <c r="F236" t="s">
        <v>70</v>
      </c>
      <c r="G236" s="11">
        <v>0.64049999999999996</v>
      </c>
      <c r="H236" s="2">
        <v>4196</v>
      </c>
      <c r="J236">
        <v>2021</v>
      </c>
      <c r="K236" t="s">
        <v>70</v>
      </c>
      <c r="L236" s="11">
        <v>0.56010000000000004</v>
      </c>
      <c r="M236" s="11">
        <v>0.71419999999999995</v>
      </c>
    </row>
    <row r="237" spans="1:13" x14ac:dyDescent="0.25">
      <c r="A237">
        <v>2020</v>
      </c>
      <c r="B237" t="s">
        <v>71</v>
      </c>
      <c r="C237" s="11">
        <v>0.46200000000000002</v>
      </c>
      <c r="E237">
        <v>2020</v>
      </c>
      <c r="F237" t="s">
        <v>71</v>
      </c>
      <c r="G237" s="11">
        <v>0.5111</v>
      </c>
      <c r="H237" s="2">
        <v>6917.18</v>
      </c>
      <c r="J237">
        <v>2021</v>
      </c>
      <c r="K237" t="s">
        <v>71</v>
      </c>
      <c r="L237" s="11">
        <v>0.54290000000000005</v>
      </c>
      <c r="M237" s="11">
        <v>0.5847</v>
      </c>
    </row>
    <row r="238" spans="1:13" x14ac:dyDescent="0.25">
      <c r="A238">
        <v>2020</v>
      </c>
      <c r="B238" t="s">
        <v>72</v>
      </c>
      <c r="C238" s="11">
        <v>0.50570000000000004</v>
      </c>
      <c r="E238">
        <v>2020</v>
      </c>
      <c r="F238" t="s">
        <v>72</v>
      </c>
      <c r="G238" s="11">
        <v>0.46100000000000002</v>
      </c>
      <c r="H238" s="2">
        <v>8320</v>
      </c>
      <c r="J238">
        <v>2021</v>
      </c>
      <c r="K238" t="s">
        <v>72</v>
      </c>
      <c r="L238" s="11">
        <v>0.4612</v>
      </c>
      <c r="M238" s="11">
        <v>0.6946</v>
      </c>
    </row>
    <row r="239" spans="1:13" x14ac:dyDescent="0.25">
      <c r="A239">
        <v>2020</v>
      </c>
      <c r="B239" t="s">
        <v>73</v>
      </c>
      <c r="C239" s="11">
        <v>0.33910000000000001</v>
      </c>
      <c r="E239">
        <v>2020</v>
      </c>
      <c r="F239" t="s">
        <v>73</v>
      </c>
      <c r="G239" s="11">
        <v>0.25650000000000001</v>
      </c>
      <c r="H239" s="2">
        <v>7280</v>
      </c>
      <c r="J239">
        <v>2021</v>
      </c>
      <c r="K239" t="s">
        <v>73</v>
      </c>
      <c r="L239" s="11">
        <v>0.31830000000000003</v>
      </c>
      <c r="M239" s="11">
        <v>0.23250000000000001</v>
      </c>
    </row>
    <row r="240" spans="1:13" x14ac:dyDescent="0.25">
      <c r="A240">
        <v>2020</v>
      </c>
      <c r="B240" t="s">
        <v>74</v>
      </c>
      <c r="C240" s="11">
        <v>0.47199999999999998</v>
      </c>
      <c r="E240">
        <v>2020</v>
      </c>
      <c r="F240" t="s">
        <v>74</v>
      </c>
      <c r="G240" s="11">
        <v>0.36199999999999999</v>
      </c>
      <c r="H240" s="2">
        <v>6747.3</v>
      </c>
      <c r="J240">
        <v>2021</v>
      </c>
      <c r="K240" t="s">
        <v>74</v>
      </c>
      <c r="L240" s="11">
        <v>0.4284</v>
      </c>
      <c r="M240" s="11">
        <v>0.23100000000000001</v>
      </c>
    </row>
    <row r="241" spans="1:13" x14ac:dyDescent="0.25">
      <c r="A241">
        <v>2020</v>
      </c>
      <c r="B241" t="s">
        <v>75</v>
      </c>
      <c r="C241" s="11">
        <v>0.3095</v>
      </c>
      <c r="E241">
        <v>2020</v>
      </c>
      <c r="F241" t="s">
        <v>75</v>
      </c>
      <c r="G241" s="11">
        <v>0.36809999999999998</v>
      </c>
      <c r="H241" s="2">
        <v>4219.04</v>
      </c>
      <c r="J241">
        <v>2021</v>
      </c>
      <c r="K241" t="s">
        <v>75</v>
      </c>
      <c r="L241" s="11">
        <v>0.40699999999999997</v>
      </c>
      <c r="M241" s="11">
        <v>0.30940000000000001</v>
      </c>
    </row>
    <row r="242" spans="1:13" x14ac:dyDescent="0.25">
      <c r="A242">
        <v>2020</v>
      </c>
      <c r="B242" t="s">
        <v>76</v>
      </c>
      <c r="C242" s="11">
        <v>0.1366</v>
      </c>
      <c r="E242">
        <v>2020</v>
      </c>
      <c r="F242" t="s">
        <v>76</v>
      </c>
      <c r="G242" s="11">
        <v>0.24840000000000001</v>
      </c>
      <c r="H242" s="2">
        <v>6000</v>
      </c>
      <c r="J242">
        <v>2021</v>
      </c>
      <c r="K242" t="s">
        <v>76</v>
      </c>
      <c r="L242" s="11">
        <v>0.50319999999999998</v>
      </c>
      <c r="M242" s="11">
        <v>0.46679999999999999</v>
      </c>
    </row>
    <row r="243" spans="1:13" x14ac:dyDescent="0.25">
      <c r="A243">
        <v>2020</v>
      </c>
      <c r="B243" t="s">
        <v>77</v>
      </c>
      <c r="C243" s="11">
        <v>0.37780000000000002</v>
      </c>
      <c r="E243">
        <v>2020</v>
      </c>
      <c r="F243" t="s">
        <v>77</v>
      </c>
      <c r="G243" s="11">
        <v>0.38740000000000002</v>
      </c>
      <c r="H243" s="2">
        <v>4266</v>
      </c>
      <c r="J243">
        <v>2021</v>
      </c>
      <c r="K243" t="s">
        <v>77</v>
      </c>
      <c r="L243" s="11">
        <v>0.33679999999999999</v>
      </c>
      <c r="M243" s="11">
        <v>0.26029999999999998</v>
      </c>
    </row>
    <row r="244" spans="1:13" x14ac:dyDescent="0.25">
      <c r="A244">
        <v>2020</v>
      </c>
      <c r="B244" t="s">
        <v>78</v>
      </c>
      <c r="C244" s="11">
        <v>0.39510000000000001</v>
      </c>
      <c r="E244">
        <v>2020</v>
      </c>
      <c r="F244" t="s">
        <v>78</v>
      </c>
      <c r="G244" s="11">
        <v>0.58950000000000002</v>
      </c>
      <c r="H244" s="2">
        <v>5651.5</v>
      </c>
      <c r="J244">
        <v>2021</v>
      </c>
      <c r="K244" t="s">
        <v>78</v>
      </c>
      <c r="L244" s="11">
        <v>0.59709999999999996</v>
      </c>
      <c r="M244" s="11">
        <v>0.31630000000000003</v>
      </c>
    </row>
    <row r="245" spans="1:13" x14ac:dyDescent="0.25">
      <c r="A245">
        <v>2020</v>
      </c>
      <c r="B245" t="s">
        <v>79</v>
      </c>
      <c r="C245" s="11">
        <v>0.4284</v>
      </c>
      <c r="E245">
        <v>2020</v>
      </c>
      <c r="F245" t="s">
        <v>79</v>
      </c>
      <c r="G245" s="11">
        <v>0.62580000000000002</v>
      </c>
      <c r="H245" s="2">
        <v>1792.5</v>
      </c>
      <c r="J245">
        <v>2021</v>
      </c>
      <c r="K245" t="s">
        <v>79</v>
      </c>
      <c r="L245" s="11">
        <v>0.46439999999999998</v>
      </c>
      <c r="M245" s="11">
        <v>0.2109</v>
      </c>
    </row>
    <row r="246" spans="1:13" x14ac:dyDescent="0.25">
      <c r="A246">
        <v>2020</v>
      </c>
      <c r="B246" t="s">
        <v>80</v>
      </c>
      <c r="C246" s="11">
        <v>0.4032</v>
      </c>
      <c r="E246">
        <v>2020</v>
      </c>
      <c r="F246" t="s">
        <v>80</v>
      </c>
      <c r="G246" s="11">
        <v>0.1188</v>
      </c>
      <c r="H246" s="2">
        <v>5563.5</v>
      </c>
      <c r="J246">
        <v>2021</v>
      </c>
      <c r="K246" t="s">
        <v>80</v>
      </c>
      <c r="L246" s="11">
        <v>0.37909999999999999</v>
      </c>
      <c r="M246" s="11">
        <v>0.26679999999999998</v>
      </c>
    </row>
    <row r="247" spans="1:13" x14ac:dyDescent="0.25">
      <c r="A247">
        <v>2020</v>
      </c>
      <c r="B247" t="s">
        <v>81</v>
      </c>
      <c r="C247" s="11">
        <v>0.1578</v>
      </c>
      <c r="E247">
        <v>2020</v>
      </c>
      <c r="F247" t="s">
        <v>81</v>
      </c>
      <c r="G247" s="11">
        <v>0.31059999999999999</v>
      </c>
      <c r="H247" s="2">
        <v>5031.04</v>
      </c>
      <c r="J247">
        <v>2021</v>
      </c>
      <c r="K247" t="s">
        <v>81</v>
      </c>
      <c r="L247" s="11">
        <v>0.36080000000000001</v>
      </c>
      <c r="M247" s="11">
        <v>0.4269</v>
      </c>
    </row>
    <row r="248" spans="1:13" x14ac:dyDescent="0.25">
      <c r="A248">
        <v>2020</v>
      </c>
      <c r="B248" t="s">
        <v>82</v>
      </c>
      <c r="C248" s="11">
        <v>0.32850000000000001</v>
      </c>
      <c r="E248">
        <v>2020</v>
      </c>
      <c r="F248" t="s">
        <v>82</v>
      </c>
      <c r="G248" s="11">
        <v>0.4824</v>
      </c>
      <c r="H248" s="2">
        <v>6331.06</v>
      </c>
      <c r="J248">
        <v>2021</v>
      </c>
      <c r="K248" t="s">
        <v>82</v>
      </c>
      <c r="L248" s="11">
        <v>0.49969999999999998</v>
      </c>
      <c r="M248" s="11">
        <v>0.2495</v>
      </c>
    </row>
    <row r="249" spans="1:13" x14ac:dyDescent="0.25">
      <c r="A249">
        <v>2020</v>
      </c>
      <c r="B249" t="s">
        <v>95</v>
      </c>
      <c r="C249" s="11">
        <v>0.5766</v>
      </c>
      <c r="E249">
        <v>2020</v>
      </c>
      <c r="F249" t="s">
        <v>95</v>
      </c>
      <c r="G249" s="11">
        <v>0.16589999999999999</v>
      </c>
      <c r="H249" s="2">
        <v>3260</v>
      </c>
      <c r="J249">
        <v>2021</v>
      </c>
      <c r="K249" t="s">
        <v>95</v>
      </c>
      <c r="L249" s="11">
        <v>0.51290000000000002</v>
      </c>
      <c r="M249" s="11">
        <v>0.30740000000000001</v>
      </c>
    </row>
    <row r="250" spans="1:13" x14ac:dyDescent="0.25">
      <c r="A250">
        <v>2020</v>
      </c>
      <c r="B250" t="s">
        <v>83</v>
      </c>
      <c r="C250" s="11">
        <v>0.34399999999999997</v>
      </c>
      <c r="E250">
        <v>2020</v>
      </c>
      <c r="F250" t="s">
        <v>83</v>
      </c>
      <c r="G250" s="11">
        <v>0.4</v>
      </c>
      <c r="H250" s="2">
        <v>5980</v>
      </c>
      <c r="J250">
        <v>2021</v>
      </c>
      <c r="K250" t="s">
        <v>83</v>
      </c>
      <c r="L250" s="11">
        <v>0.46410000000000001</v>
      </c>
      <c r="M250" s="11">
        <v>0.18990000000000001</v>
      </c>
    </row>
    <row r="251" spans="1:13" x14ac:dyDescent="0.25">
      <c r="A251">
        <v>2020</v>
      </c>
      <c r="B251" t="s">
        <v>84</v>
      </c>
      <c r="C251" s="11">
        <v>0.39629999999999999</v>
      </c>
      <c r="E251">
        <v>2020</v>
      </c>
      <c r="F251" t="s">
        <v>84</v>
      </c>
      <c r="G251" s="11">
        <v>0.46110000000000001</v>
      </c>
      <c r="H251" s="2">
        <v>4143.7</v>
      </c>
      <c r="J251">
        <v>2021</v>
      </c>
      <c r="K251" t="s">
        <v>84</v>
      </c>
      <c r="L251" s="11">
        <v>0.4592</v>
      </c>
      <c r="M251" s="11">
        <v>0.4476</v>
      </c>
    </row>
    <row r="252" spans="1:13" x14ac:dyDescent="0.25">
      <c r="A252">
        <v>2020</v>
      </c>
      <c r="B252" t="s">
        <v>85</v>
      </c>
      <c r="C252" s="11">
        <v>0.34489999999999998</v>
      </c>
      <c r="E252">
        <v>2020</v>
      </c>
      <c r="F252" t="s">
        <v>85</v>
      </c>
      <c r="G252" s="11">
        <v>0.56220000000000003</v>
      </c>
      <c r="H252" s="2">
        <v>6405.47</v>
      </c>
      <c r="J252">
        <v>2021</v>
      </c>
      <c r="K252" t="s">
        <v>85</v>
      </c>
      <c r="L252" s="11">
        <v>0.54979999999999996</v>
      </c>
      <c r="M252" s="11">
        <v>0.50919999999999999</v>
      </c>
    </row>
    <row r="253" spans="1:13" x14ac:dyDescent="0.25">
      <c r="A253">
        <v>2020</v>
      </c>
      <c r="B253" t="s">
        <v>86</v>
      </c>
      <c r="C253" s="11">
        <v>0.38240000000000002</v>
      </c>
      <c r="E253">
        <v>2020</v>
      </c>
      <c r="F253" t="s">
        <v>86</v>
      </c>
      <c r="G253" s="11">
        <v>0.51859999999999995</v>
      </c>
      <c r="H253" s="2">
        <v>4665.84</v>
      </c>
      <c r="J253">
        <v>2021</v>
      </c>
      <c r="K253" t="s">
        <v>86</v>
      </c>
      <c r="L253" s="11">
        <v>0.49709999999999999</v>
      </c>
      <c r="M253" s="11">
        <v>0.53520000000000001</v>
      </c>
    </row>
    <row r="254" spans="1:13" x14ac:dyDescent="0.25">
      <c r="A254">
        <v>2020</v>
      </c>
      <c r="B254" t="s">
        <v>87</v>
      </c>
      <c r="C254" s="11">
        <v>0.42359999999999998</v>
      </c>
      <c r="E254">
        <v>2020</v>
      </c>
      <c r="F254" t="s">
        <v>87</v>
      </c>
      <c r="G254" s="11">
        <v>0.40749999999999997</v>
      </c>
      <c r="H254" s="2">
        <v>5827.94</v>
      </c>
      <c r="J254">
        <v>2021</v>
      </c>
      <c r="K254" t="s">
        <v>87</v>
      </c>
      <c r="L254" s="11">
        <v>0.43790000000000001</v>
      </c>
      <c r="M254" s="11">
        <v>0.42170000000000002</v>
      </c>
    </row>
    <row r="255" spans="1:13" x14ac:dyDescent="0.25">
      <c r="A255">
        <v>2020</v>
      </c>
      <c r="B255" t="s">
        <v>88</v>
      </c>
      <c r="C255" s="11">
        <v>0.3649</v>
      </c>
      <c r="E255">
        <v>2020</v>
      </c>
      <c r="F255" t="s">
        <v>88</v>
      </c>
      <c r="G255" s="11">
        <v>0.4224</v>
      </c>
      <c r="H255" s="2">
        <v>5731</v>
      </c>
      <c r="J255">
        <v>2021</v>
      </c>
      <c r="K255" t="s">
        <v>88</v>
      </c>
      <c r="L255" s="11">
        <v>0.39979999999999999</v>
      </c>
      <c r="M255" s="11">
        <v>0.23269999999999999</v>
      </c>
    </row>
    <row r="256" spans="1:13" x14ac:dyDescent="0.25">
      <c r="A256">
        <v>2020</v>
      </c>
      <c r="B256" t="s">
        <v>89</v>
      </c>
      <c r="C256" s="11">
        <v>0.28129999999999999</v>
      </c>
      <c r="E256">
        <v>2020</v>
      </c>
      <c r="F256" t="s">
        <v>89</v>
      </c>
      <c r="G256" s="11">
        <v>0.41849999999999998</v>
      </c>
      <c r="H256" s="2">
        <v>3497</v>
      </c>
      <c r="J256">
        <v>2021</v>
      </c>
      <c r="K256" t="s">
        <v>89</v>
      </c>
      <c r="L256" s="11">
        <v>0.39829999999999999</v>
      </c>
      <c r="M256" s="11">
        <v>0.45650000000000002</v>
      </c>
    </row>
    <row r="257" spans="1:13" x14ac:dyDescent="0.25">
      <c r="A257">
        <v>2020</v>
      </c>
      <c r="B257" t="s">
        <v>90</v>
      </c>
      <c r="C257" s="11">
        <v>0.21690000000000001</v>
      </c>
      <c r="E257">
        <v>2020</v>
      </c>
      <c r="F257" t="s">
        <v>90</v>
      </c>
      <c r="G257" s="11">
        <v>0.30880000000000002</v>
      </c>
      <c r="H257" s="2">
        <v>6064.81</v>
      </c>
      <c r="J257">
        <v>2021</v>
      </c>
      <c r="K257" t="s">
        <v>90</v>
      </c>
      <c r="L257" s="11">
        <v>0.29780000000000001</v>
      </c>
      <c r="M257" s="11">
        <v>0.33379999999999999</v>
      </c>
    </row>
    <row r="258" spans="1:13" x14ac:dyDescent="0.25">
      <c r="A258">
        <v>2020</v>
      </c>
      <c r="B258" t="s">
        <v>91</v>
      </c>
      <c r="C258" s="11">
        <v>0.2477</v>
      </c>
      <c r="E258">
        <v>2020</v>
      </c>
      <c r="F258" t="s">
        <v>91</v>
      </c>
      <c r="G258" s="11">
        <v>0.37130000000000002</v>
      </c>
      <c r="H258" s="2">
        <v>5963.93</v>
      </c>
      <c r="J258">
        <v>2021</v>
      </c>
      <c r="K258" t="s">
        <v>91</v>
      </c>
      <c r="L258" s="11">
        <v>0.38729999999999998</v>
      </c>
      <c r="M258" s="11">
        <v>0.56710000000000005</v>
      </c>
    </row>
    <row r="259" spans="1:13" x14ac:dyDescent="0.25">
      <c r="A259">
        <v>2020</v>
      </c>
      <c r="B259" t="s">
        <v>92</v>
      </c>
      <c r="C259" s="11">
        <v>0.49890000000000001</v>
      </c>
      <c r="E259">
        <v>2020</v>
      </c>
      <c r="F259" t="s">
        <v>92</v>
      </c>
      <c r="G259" s="11">
        <v>0.43359999999999999</v>
      </c>
      <c r="H259" s="2">
        <v>3782.91</v>
      </c>
      <c r="J259">
        <v>2021</v>
      </c>
      <c r="K259" t="s">
        <v>92</v>
      </c>
      <c r="L259" s="11">
        <v>0.47070000000000001</v>
      </c>
      <c r="M259" s="11">
        <v>0.4022</v>
      </c>
    </row>
    <row r="260" spans="1:13" x14ac:dyDescent="0.25">
      <c r="A260">
        <v>2020</v>
      </c>
      <c r="B260" t="s">
        <v>93</v>
      </c>
      <c r="C260" s="11">
        <v>0.51990000000000003</v>
      </c>
      <c r="E260">
        <v>2020</v>
      </c>
      <c r="F260" t="s">
        <v>93</v>
      </c>
      <c r="G260" s="11">
        <v>0.52959999999999996</v>
      </c>
      <c r="H260" s="2">
        <v>6111</v>
      </c>
      <c r="J260">
        <v>2021</v>
      </c>
      <c r="K260" t="s">
        <v>93</v>
      </c>
      <c r="L260" s="11">
        <v>0.4985</v>
      </c>
      <c r="M260" s="11">
        <v>0.68410000000000004</v>
      </c>
    </row>
    <row r="261" spans="1:13" x14ac:dyDescent="0.25">
      <c r="A261">
        <v>2020</v>
      </c>
      <c r="B261" t="s">
        <v>94</v>
      </c>
      <c r="C261" s="11">
        <v>0.58630000000000004</v>
      </c>
      <c r="E261">
        <v>2020</v>
      </c>
      <c r="F261" t="s">
        <v>94</v>
      </c>
      <c r="G261" s="11">
        <v>0.64329999999999998</v>
      </c>
      <c r="H261" s="2">
        <v>4469.92</v>
      </c>
      <c r="J261">
        <v>2021</v>
      </c>
      <c r="K261" t="s">
        <v>94</v>
      </c>
      <c r="L261" s="11">
        <v>0.64910000000000001</v>
      </c>
      <c r="M261" s="11">
        <v>0.71689999999999998</v>
      </c>
    </row>
    <row r="262" spans="1:13" x14ac:dyDescent="0.25">
      <c r="A262">
        <v>2021</v>
      </c>
      <c r="B262" t="s">
        <v>44</v>
      </c>
      <c r="C262" s="11">
        <v>0.49830000000000002</v>
      </c>
      <c r="E262">
        <v>2021</v>
      </c>
      <c r="F262" t="s">
        <v>44</v>
      </c>
      <c r="G262" s="11">
        <v>0.38429999999999997</v>
      </c>
      <c r="H262" s="2">
        <v>5715.7</v>
      </c>
      <c r="J262">
        <v>2022</v>
      </c>
      <c r="K262" t="s">
        <v>44</v>
      </c>
      <c r="L262" s="11">
        <v>0.2571</v>
      </c>
      <c r="M262" s="11">
        <v>0.33100000000000002</v>
      </c>
    </row>
    <row r="263" spans="1:13" x14ac:dyDescent="0.25">
      <c r="A263">
        <v>2021</v>
      </c>
      <c r="B263" t="s">
        <v>45</v>
      </c>
      <c r="C263" s="11">
        <v>0.14699999999999999</v>
      </c>
      <c r="E263">
        <v>2021</v>
      </c>
      <c r="F263" t="s">
        <v>45</v>
      </c>
      <c r="G263" s="11">
        <v>0.44309999999999999</v>
      </c>
      <c r="H263" s="2">
        <v>6258.76</v>
      </c>
      <c r="J263">
        <v>2022</v>
      </c>
      <c r="K263" t="s">
        <v>45</v>
      </c>
      <c r="L263" s="11">
        <v>0.45619999999999999</v>
      </c>
      <c r="M263" s="11">
        <v>0.1988</v>
      </c>
    </row>
    <row r="264" spans="1:13" x14ac:dyDescent="0.25">
      <c r="A264">
        <v>2021</v>
      </c>
      <c r="B264" t="s">
        <v>46</v>
      </c>
      <c r="C264" s="11">
        <v>0.35060000000000002</v>
      </c>
      <c r="E264">
        <v>2021</v>
      </c>
      <c r="F264" t="s">
        <v>46</v>
      </c>
      <c r="G264" s="11">
        <v>0.45340000000000003</v>
      </c>
      <c r="H264" s="2">
        <v>8248</v>
      </c>
      <c r="J264">
        <v>2022</v>
      </c>
      <c r="K264" t="s">
        <v>46</v>
      </c>
      <c r="L264" s="11">
        <v>0.434</v>
      </c>
      <c r="M264" s="11">
        <v>0.1842</v>
      </c>
    </row>
    <row r="265" spans="1:13" x14ac:dyDescent="0.25">
      <c r="A265">
        <v>2021</v>
      </c>
      <c r="B265" t="s">
        <v>47</v>
      </c>
      <c r="C265" s="11">
        <v>0.59570000000000001</v>
      </c>
      <c r="E265">
        <v>2021</v>
      </c>
      <c r="F265" t="s">
        <v>47</v>
      </c>
      <c r="G265" s="11">
        <v>0.55020000000000002</v>
      </c>
      <c r="H265" s="2">
        <v>5436.88</v>
      </c>
      <c r="J265">
        <v>2022</v>
      </c>
      <c r="K265" t="s">
        <v>47</v>
      </c>
      <c r="L265" s="11">
        <v>0.55889999999999995</v>
      </c>
      <c r="M265" s="11">
        <v>0.6018</v>
      </c>
    </row>
    <row r="266" spans="1:13" x14ac:dyDescent="0.25">
      <c r="A266">
        <v>2021</v>
      </c>
      <c r="B266" t="s">
        <v>48</v>
      </c>
      <c r="C266" s="11">
        <v>0.40689999999999998</v>
      </c>
      <c r="E266">
        <v>2021</v>
      </c>
      <c r="F266" t="s">
        <v>48</v>
      </c>
      <c r="G266" s="11">
        <v>0.29370000000000002</v>
      </c>
      <c r="H266" s="2">
        <v>6000</v>
      </c>
      <c r="J266">
        <v>2022</v>
      </c>
      <c r="K266" t="s">
        <v>48</v>
      </c>
      <c r="L266" s="11">
        <v>0.28920000000000001</v>
      </c>
      <c r="M266" s="11">
        <v>9.2399999999999996E-2</v>
      </c>
    </row>
    <row r="267" spans="1:13" x14ac:dyDescent="0.25">
      <c r="A267">
        <v>2021</v>
      </c>
      <c r="B267" t="s">
        <v>49</v>
      </c>
      <c r="C267" s="11">
        <v>0.44419999999999998</v>
      </c>
      <c r="E267">
        <v>2021</v>
      </c>
      <c r="F267" t="s">
        <v>49</v>
      </c>
      <c r="G267" s="11">
        <v>0.24</v>
      </c>
      <c r="H267" s="2">
        <v>6756</v>
      </c>
      <c r="J267">
        <v>2022</v>
      </c>
      <c r="K267" t="s">
        <v>49</v>
      </c>
      <c r="L267" s="11">
        <v>0.29759999999999998</v>
      </c>
      <c r="M267" s="11">
        <v>0.41399999999999998</v>
      </c>
    </row>
    <row r="268" spans="1:13" x14ac:dyDescent="0.25">
      <c r="A268">
        <v>2021</v>
      </c>
      <c r="B268" t="s">
        <v>50</v>
      </c>
      <c r="C268" s="11">
        <v>0.32500000000000001</v>
      </c>
      <c r="E268">
        <v>2021</v>
      </c>
      <c r="F268" t="s">
        <v>50</v>
      </c>
      <c r="G268" s="11">
        <v>0.30080000000000001</v>
      </c>
      <c r="H268" s="2">
        <v>6598.81</v>
      </c>
      <c r="J268">
        <v>2022</v>
      </c>
      <c r="K268" t="s">
        <v>50</v>
      </c>
      <c r="L268" s="11">
        <v>0.30690000000000001</v>
      </c>
      <c r="M268" s="11">
        <v>0.34639999999999999</v>
      </c>
    </row>
    <row r="269" spans="1:13" x14ac:dyDescent="0.25">
      <c r="A269">
        <v>2021</v>
      </c>
      <c r="B269" t="s">
        <v>51</v>
      </c>
      <c r="C269" s="11">
        <v>0.61399999999999999</v>
      </c>
      <c r="E269">
        <v>2021</v>
      </c>
      <c r="F269" t="s">
        <v>51</v>
      </c>
      <c r="G269" s="11">
        <v>0.48459999999999998</v>
      </c>
      <c r="H269" s="2">
        <v>6240</v>
      </c>
      <c r="J269">
        <v>2022</v>
      </c>
      <c r="K269" t="s">
        <v>51</v>
      </c>
      <c r="L269" s="11">
        <v>0.57920000000000005</v>
      </c>
      <c r="M269" s="11">
        <v>0.50470000000000004</v>
      </c>
    </row>
    <row r="270" spans="1:13" x14ac:dyDescent="0.25">
      <c r="A270">
        <v>2021</v>
      </c>
      <c r="B270" t="s">
        <v>52</v>
      </c>
      <c r="C270" s="11">
        <v>0.58460000000000001</v>
      </c>
      <c r="E270">
        <v>2021</v>
      </c>
      <c r="F270" t="s">
        <v>52</v>
      </c>
      <c r="G270" s="11">
        <v>0.37209999999999999</v>
      </c>
      <c r="H270" s="2">
        <v>8580</v>
      </c>
      <c r="J270">
        <v>2022</v>
      </c>
      <c r="K270" t="s">
        <v>52</v>
      </c>
      <c r="L270" s="11">
        <v>0.3886</v>
      </c>
      <c r="M270" s="11">
        <v>0.40550000000000003</v>
      </c>
    </row>
    <row r="271" spans="1:13" x14ac:dyDescent="0.25">
      <c r="A271">
        <v>2021</v>
      </c>
      <c r="B271" t="s">
        <v>53</v>
      </c>
      <c r="C271" s="11">
        <v>0.31219999999999998</v>
      </c>
      <c r="E271">
        <v>2021</v>
      </c>
      <c r="F271" t="s">
        <v>53</v>
      </c>
      <c r="G271" s="11">
        <v>0.2228</v>
      </c>
      <c r="H271" s="2">
        <v>5838</v>
      </c>
      <c r="J271">
        <v>2022</v>
      </c>
      <c r="K271" t="s">
        <v>53</v>
      </c>
      <c r="L271" s="11">
        <v>0.19539999999999999</v>
      </c>
      <c r="M271" s="11">
        <v>0.30830000000000002</v>
      </c>
    </row>
    <row r="272" spans="1:13" x14ac:dyDescent="0.25">
      <c r="A272">
        <v>2021</v>
      </c>
      <c r="B272" t="s">
        <v>54</v>
      </c>
      <c r="C272" s="11">
        <v>0.46010000000000001</v>
      </c>
      <c r="E272">
        <v>2021</v>
      </c>
      <c r="F272" t="s">
        <v>54</v>
      </c>
      <c r="G272" s="11">
        <v>0.46310000000000001</v>
      </c>
      <c r="H272" s="2">
        <v>4983.58</v>
      </c>
      <c r="J272">
        <v>2022</v>
      </c>
      <c r="K272" t="s">
        <v>54</v>
      </c>
      <c r="L272" s="11">
        <v>0.44330000000000003</v>
      </c>
      <c r="M272" s="11">
        <v>0.63629999999999998</v>
      </c>
    </row>
    <row r="273" spans="1:13" x14ac:dyDescent="0.25">
      <c r="A273">
        <v>2021</v>
      </c>
      <c r="B273" t="s">
        <v>55</v>
      </c>
      <c r="C273" s="11">
        <v>0.36969999999999997</v>
      </c>
      <c r="E273">
        <v>2021</v>
      </c>
      <c r="F273" t="s">
        <v>55</v>
      </c>
      <c r="G273" s="11">
        <v>0.12690000000000001</v>
      </c>
      <c r="H273" s="2">
        <v>4160</v>
      </c>
      <c r="J273">
        <v>2022</v>
      </c>
      <c r="K273" t="s">
        <v>55</v>
      </c>
      <c r="L273" s="11">
        <v>0.42859999999999998</v>
      </c>
      <c r="M273" s="11">
        <v>0.34799999999999998</v>
      </c>
    </row>
    <row r="274" spans="1:13" x14ac:dyDescent="0.25">
      <c r="A274">
        <v>2021</v>
      </c>
      <c r="B274" t="s">
        <v>56</v>
      </c>
      <c r="C274" s="11">
        <v>0.32490000000000002</v>
      </c>
      <c r="E274">
        <v>2021</v>
      </c>
      <c r="F274" t="s">
        <v>56</v>
      </c>
      <c r="G274" s="11">
        <v>0.35639999999999999</v>
      </c>
      <c r="H274" s="2">
        <v>5737.04</v>
      </c>
      <c r="J274">
        <v>2022</v>
      </c>
      <c r="K274" t="s">
        <v>56</v>
      </c>
      <c r="L274" s="11">
        <v>0.36220000000000002</v>
      </c>
      <c r="M274" s="11">
        <v>0.19289999999999999</v>
      </c>
    </row>
    <row r="275" spans="1:13" x14ac:dyDescent="0.25">
      <c r="A275">
        <v>2021</v>
      </c>
      <c r="B275" t="s">
        <v>57</v>
      </c>
      <c r="C275" s="11">
        <v>0.38069999999999998</v>
      </c>
      <c r="E275">
        <v>2021</v>
      </c>
      <c r="F275" t="s">
        <v>57</v>
      </c>
      <c r="G275" s="11">
        <v>0.31269999999999998</v>
      </c>
      <c r="H275" s="2">
        <v>6344</v>
      </c>
      <c r="J275">
        <v>2022</v>
      </c>
      <c r="K275" t="s">
        <v>57</v>
      </c>
      <c r="L275" s="11">
        <v>0.27889999999999998</v>
      </c>
      <c r="M275" s="11">
        <v>0.35759999999999997</v>
      </c>
    </row>
    <row r="276" spans="1:13" x14ac:dyDescent="0.25">
      <c r="A276">
        <v>2021</v>
      </c>
      <c r="B276" t="s">
        <v>58</v>
      </c>
      <c r="C276" s="11">
        <v>0.68820000000000003</v>
      </c>
      <c r="E276">
        <v>2021</v>
      </c>
      <c r="F276" t="s">
        <v>58</v>
      </c>
      <c r="G276" s="11">
        <v>0.54259999999999997</v>
      </c>
      <c r="H276" s="2">
        <v>6749</v>
      </c>
      <c r="J276">
        <v>2022</v>
      </c>
      <c r="K276" t="s">
        <v>58</v>
      </c>
      <c r="L276" s="11">
        <v>0.67620000000000002</v>
      </c>
      <c r="M276" s="11">
        <v>0.65049999999999997</v>
      </c>
    </row>
    <row r="277" spans="1:13" x14ac:dyDescent="0.25">
      <c r="A277">
        <v>2021</v>
      </c>
      <c r="B277" t="s">
        <v>59</v>
      </c>
      <c r="C277" s="11">
        <v>0.4884</v>
      </c>
      <c r="E277">
        <v>2021</v>
      </c>
      <c r="F277" t="s">
        <v>59</v>
      </c>
      <c r="G277" s="11">
        <v>0.55479999999999996</v>
      </c>
      <c r="H277" s="2">
        <v>7318.02</v>
      </c>
      <c r="J277">
        <v>2022</v>
      </c>
      <c r="K277" t="s">
        <v>59</v>
      </c>
      <c r="L277" s="11">
        <v>0.44650000000000001</v>
      </c>
      <c r="M277" s="11">
        <v>0.19650000000000001</v>
      </c>
    </row>
    <row r="278" spans="1:13" x14ac:dyDescent="0.25">
      <c r="A278">
        <v>2021</v>
      </c>
      <c r="B278" t="s">
        <v>60</v>
      </c>
      <c r="C278" s="11">
        <v>0.58609999999999995</v>
      </c>
      <c r="E278">
        <v>2021</v>
      </c>
      <c r="F278" t="s">
        <v>60</v>
      </c>
      <c r="G278" s="11">
        <v>0.55969999999999998</v>
      </c>
      <c r="H278" s="2">
        <v>6634.89</v>
      </c>
      <c r="J278">
        <v>2022</v>
      </c>
      <c r="K278" t="s">
        <v>60</v>
      </c>
      <c r="L278" s="11">
        <v>0.50860000000000005</v>
      </c>
      <c r="M278" s="11">
        <v>0.2079</v>
      </c>
    </row>
    <row r="279" spans="1:13" x14ac:dyDescent="0.25">
      <c r="A279">
        <v>2021</v>
      </c>
      <c r="B279" t="s">
        <v>61</v>
      </c>
      <c r="C279" s="11">
        <v>0.47670000000000001</v>
      </c>
      <c r="E279">
        <v>2021</v>
      </c>
      <c r="F279" t="s">
        <v>61</v>
      </c>
      <c r="G279" s="11">
        <v>0.4027</v>
      </c>
      <c r="H279" s="2">
        <v>4490.84</v>
      </c>
      <c r="J279">
        <v>2022</v>
      </c>
      <c r="K279" t="s">
        <v>61</v>
      </c>
      <c r="L279" s="11">
        <v>0.45390000000000003</v>
      </c>
      <c r="M279" s="11">
        <v>0.64639999999999997</v>
      </c>
    </row>
    <row r="280" spans="1:13" x14ac:dyDescent="0.25">
      <c r="A280">
        <v>2021</v>
      </c>
      <c r="B280" t="s">
        <v>62</v>
      </c>
      <c r="C280" s="11">
        <v>0.43099999999999999</v>
      </c>
      <c r="E280">
        <v>2021</v>
      </c>
      <c r="F280" t="s">
        <v>62</v>
      </c>
      <c r="G280" s="11">
        <v>0.30130000000000001</v>
      </c>
      <c r="H280" s="2">
        <v>3282</v>
      </c>
      <c r="J280">
        <v>2022</v>
      </c>
      <c r="K280" t="s">
        <v>62</v>
      </c>
      <c r="L280" s="11">
        <v>0.2833</v>
      </c>
      <c r="M280" s="11">
        <v>0.152</v>
      </c>
    </row>
    <row r="281" spans="1:13" x14ac:dyDescent="0.25">
      <c r="A281">
        <v>2021</v>
      </c>
      <c r="B281" t="s">
        <v>63</v>
      </c>
      <c r="C281" s="11">
        <v>0.3619</v>
      </c>
      <c r="E281">
        <v>2021</v>
      </c>
      <c r="F281" t="s">
        <v>63</v>
      </c>
      <c r="G281" s="11">
        <v>0.45619999999999999</v>
      </c>
      <c r="H281" s="2">
        <v>6987.34</v>
      </c>
      <c r="J281">
        <v>2022</v>
      </c>
      <c r="K281" t="s">
        <v>63</v>
      </c>
      <c r="L281" s="11">
        <v>0.46600000000000003</v>
      </c>
      <c r="M281" s="11">
        <v>0.79249999999999998</v>
      </c>
    </row>
    <row r="282" spans="1:13" x14ac:dyDescent="0.25">
      <c r="A282">
        <v>2021</v>
      </c>
      <c r="B282" t="s">
        <v>64</v>
      </c>
      <c r="C282" s="11">
        <v>0.34189999999999998</v>
      </c>
      <c r="E282">
        <v>2021</v>
      </c>
      <c r="F282" t="s">
        <v>64</v>
      </c>
      <c r="G282" s="11">
        <v>0.36259999999999998</v>
      </c>
      <c r="H282" s="2">
        <v>7193</v>
      </c>
      <c r="J282">
        <v>2022</v>
      </c>
      <c r="K282" t="s">
        <v>64</v>
      </c>
      <c r="L282" s="11">
        <v>0.37630000000000002</v>
      </c>
      <c r="M282" s="11">
        <v>0.3538</v>
      </c>
    </row>
    <row r="283" spans="1:13" x14ac:dyDescent="0.25">
      <c r="A283">
        <v>2021</v>
      </c>
      <c r="B283" t="s">
        <v>65</v>
      </c>
      <c r="C283" s="11">
        <v>0.4093</v>
      </c>
      <c r="E283">
        <v>2021</v>
      </c>
      <c r="F283" t="s">
        <v>65</v>
      </c>
      <c r="G283" s="11">
        <v>0.4365</v>
      </c>
      <c r="H283" s="2">
        <v>7917.68</v>
      </c>
      <c r="J283">
        <v>2022</v>
      </c>
      <c r="K283" t="s">
        <v>65</v>
      </c>
      <c r="L283" s="11">
        <v>0.41870000000000002</v>
      </c>
      <c r="M283" s="11">
        <v>0.28839999999999999</v>
      </c>
    </row>
    <row r="284" spans="1:13" x14ac:dyDescent="0.25">
      <c r="A284">
        <v>2021</v>
      </c>
      <c r="B284" t="s">
        <v>66</v>
      </c>
      <c r="C284" s="11">
        <v>0.3821</v>
      </c>
      <c r="E284">
        <v>2021</v>
      </c>
      <c r="F284" t="s">
        <v>66</v>
      </c>
      <c r="G284" s="11">
        <v>0.46039999999999998</v>
      </c>
      <c r="H284" s="2">
        <v>5780</v>
      </c>
      <c r="J284">
        <v>2022</v>
      </c>
      <c r="K284" t="s">
        <v>66</v>
      </c>
      <c r="L284" s="11">
        <v>0.46189999999999998</v>
      </c>
      <c r="M284" s="11">
        <v>0.37330000000000002</v>
      </c>
    </row>
    <row r="285" spans="1:13" x14ac:dyDescent="0.25">
      <c r="A285">
        <v>2021</v>
      </c>
      <c r="B285" t="s">
        <v>67</v>
      </c>
      <c r="C285" s="11">
        <v>0.30580000000000002</v>
      </c>
      <c r="E285">
        <v>2021</v>
      </c>
      <c r="F285" t="s">
        <v>67</v>
      </c>
      <c r="G285" s="11">
        <v>0.36680000000000001</v>
      </c>
      <c r="H285" s="2">
        <v>7750.5</v>
      </c>
      <c r="J285">
        <v>2022</v>
      </c>
      <c r="K285" t="s">
        <v>67</v>
      </c>
      <c r="L285" s="11">
        <v>0.34610000000000002</v>
      </c>
      <c r="M285" s="11">
        <v>0.32240000000000002</v>
      </c>
    </row>
    <row r="286" spans="1:13" x14ac:dyDescent="0.25">
      <c r="A286">
        <v>2021</v>
      </c>
      <c r="B286" t="s">
        <v>68</v>
      </c>
      <c r="C286" s="11">
        <v>0.56979999999999997</v>
      </c>
      <c r="E286">
        <v>2021</v>
      </c>
      <c r="F286" t="s">
        <v>68</v>
      </c>
      <c r="G286" s="11">
        <v>0.60809999999999997</v>
      </c>
      <c r="H286" s="2">
        <v>4044</v>
      </c>
      <c r="J286">
        <v>2022</v>
      </c>
      <c r="K286" t="s">
        <v>68</v>
      </c>
      <c r="L286" s="11">
        <v>0.59789999999999999</v>
      </c>
      <c r="M286" s="11">
        <v>0.49630000000000002</v>
      </c>
    </row>
    <row r="287" spans="1:13" x14ac:dyDescent="0.25">
      <c r="A287">
        <v>2021</v>
      </c>
      <c r="B287" t="s">
        <v>69</v>
      </c>
      <c r="C287" s="11">
        <v>0.62390000000000001</v>
      </c>
      <c r="E287">
        <v>2021</v>
      </c>
      <c r="F287" t="s">
        <v>69</v>
      </c>
      <c r="G287" s="11">
        <v>0.44569999999999999</v>
      </c>
      <c r="H287" s="2">
        <v>5760</v>
      </c>
      <c r="J287">
        <v>2022</v>
      </c>
      <c r="K287" t="s">
        <v>69</v>
      </c>
      <c r="L287" s="11">
        <v>0.40479999999999999</v>
      </c>
      <c r="M287" s="11">
        <v>0.57930000000000004</v>
      </c>
    </row>
    <row r="288" spans="1:13" x14ac:dyDescent="0.25">
      <c r="A288">
        <v>2021</v>
      </c>
      <c r="B288" t="s">
        <v>70</v>
      </c>
      <c r="C288" s="11">
        <v>0.55689999999999995</v>
      </c>
      <c r="E288">
        <v>2021</v>
      </c>
      <c r="F288" t="s">
        <v>70</v>
      </c>
      <c r="G288" s="11">
        <v>0.56140000000000001</v>
      </c>
      <c r="H288" s="2">
        <v>4666.5</v>
      </c>
      <c r="J288">
        <v>2022</v>
      </c>
      <c r="K288" t="s">
        <v>70</v>
      </c>
      <c r="L288" s="11">
        <v>0.66139999999999999</v>
      </c>
      <c r="M288" s="11">
        <v>0.75319999999999998</v>
      </c>
    </row>
    <row r="289" spans="1:13" x14ac:dyDescent="0.25">
      <c r="A289">
        <v>2021</v>
      </c>
      <c r="B289" t="s">
        <v>71</v>
      </c>
      <c r="C289" s="11">
        <v>0.4642</v>
      </c>
      <c r="E289">
        <v>2021</v>
      </c>
      <c r="F289" t="s">
        <v>71</v>
      </c>
      <c r="G289" s="11">
        <v>0.54249999999999998</v>
      </c>
      <c r="H289" s="2">
        <v>8638.15</v>
      </c>
      <c r="J289">
        <v>2022</v>
      </c>
      <c r="K289" t="s">
        <v>71</v>
      </c>
      <c r="L289" s="11">
        <v>0.53680000000000005</v>
      </c>
      <c r="M289" s="11">
        <v>0.60799999999999998</v>
      </c>
    </row>
    <row r="290" spans="1:13" x14ac:dyDescent="0.25">
      <c r="A290">
        <v>2021</v>
      </c>
      <c r="B290" t="s">
        <v>72</v>
      </c>
      <c r="C290" s="11">
        <v>0.51629999999999998</v>
      </c>
      <c r="E290">
        <v>2021</v>
      </c>
      <c r="F290" t="s">
        <v>72</v>
      </c>
      <c r="G290" s="11">
        <v>0.4511</v>
      </c>
      <c r="H290" s="2">
        <v>7985</v>
      </c>
      <c r="J290">
        <v>2022</v>
      </c>
      <c r="K290" t="s">
        <v>72</v>
      </c>
      <c r="L290" s="11">
        <v>0.43530000000000002</v>
      </c>
      <c r="M290" s="11">
        <v>0.51919999999999999</v>
      </c>
    </row>
    <row r="291" spans="1:13" x14ac:dyDescent="0.25">
      <c r="A291">
        <v>2021</v>
      </c>
      <c r="B291" t="s">
        <v>73</v>
      </c>
      <c r="C291" s="11">
        <v>0.27889999999999998</v>
      </c>
      <c r="E291">
        <v>2021</v>
      </c>
      <c r="F291" t="s">
        <v>73</v>
      </c>
      <c r="G291" s="11">
        <v>0.32669999999999999</v>
      </c>
      <c r="H291" s="2">
        <v>7800</v>
      </c>
      <c r="J291">
        <v>2022</v>
      </c>
      <c r="K291" t="s">
        <v>73</v>
      </c>
      <c r="L291" s="11">
        <v>0.30159999999999998</v>
      </c>
      <c r="M291" s="11">
        <v>0.21920000000000001</v>
      </c>
    </row>
    <row r="292" spans="1:13" x14ac:dyDescent="0.25">
      <c r="A292">
        <v>2021</v>
      </c>
      <c r="B292" t="s">
        <v>74</v>
      </c>
      <c r="C292" s="11">
        <v>0.54149999999999998</v>
      </c>
      <c r="E292">
        <v>2021</v>
      </c>
      <c r="F292" t="s">
        <v>74</v>
      </c>
      <c r="G292" s="11">
        <v>0.4209</v>
      </c>
      <c r="H292" s="2">
        <v>6500</v>
      </c>
      <c r="J292">
        <v>2022</v>
      </c>
      <c r="K292" t="s">
        <v>74</v>
      </c>
      <c r="L292" s="11">
        <v>0.43990000000000001</v>
      </c>
      <c r="M292" s="11">
        <v>0.31969999999999998</v>
      </c>
    </row>
    <row r="293" spans="1:13" x14ac:dyDescent="0.25">
      <c r="A293">
        <v>2021</v>
      </c>
      <c r="B293" t="s">
        <v>75</v>
      </c>
      <c r="C293" s="11">
        <v>0.36530000000000001</v>
      </c>
      <c r="E293">
        <v>2021</v>
      </c>
      <c r="F293" t="s">
        <v>75</v>
      </c>
      <c r="G293" s="11">
        <v>0.40029999999999999</v>
      </c>
      <c r="H293" s="2">
        <v>4550</v>
      </c>
      <c r="J293">
        <v>2022</v>
      </c>
      <c r="K293" t="s">
        <v>75</v>
      </c>
      <c r="L293" s="11">
        <v>0.4239</v>
      </c>
      <c r="M293" s="11">
        <v>0.41660000000000003</v>
      </c>
    </row>
    <row r="294" spans="1:13" x14ac:dyDescent="0.25">
      <c r="A294">
        <v>2021</v>
      </c>
      <c r="B294" t="s">
        <v>76</v>
      </c>
      <c r="C294" s="11">
        <v>0.45860000000000001</v>
      </c>
      <c r="E294">
        <v>2021</v>
      </c>
      <c r="F294" t="s">
        <v>76</v>
      </c>
      <c r="G294" s="11">
        <v>0.46260000000000001</v>
      </c>
      <c r="H294" s="2">
        <v>5959</v>
      </c>
      <c r="J294">
        <v>2022</v>
      </c>
      <c r="K294" t="s">
        <v>76</v>
      </c>
      <c r="L294" s="11">
        <v>0.46929999999999999</v>
      </c>
      <c r="M294" s="11">
        <v>0.25559999999999999</v>
      </c>
    </row>
    <row r="295" spans="1:13" x14ac:dyDescent="0.25">
      <c r="A295">
        <v>2021</v>
      </c>
      <c r="B295" t="s">
        <v>77</v>
      </c>
      <c r="C295" s="11">
        <v>0.43059999999999998</v>
      </c>
      <c r="E295">
        <v>2021</v>
      </c>
      <c r="F295" t="s">
        <v>77</v>
      </c>
      <c r="G295" s="11">
        <v>0.36199999999999999</v>
      </c>
      <c r="H295" s="2">
        <v>4885.5</v>
      </c>
      <c r="J295">
        <v>2022</v>
      </c>
      <c r="K295" t="s">
        <v>77</v>
      </c>
      <c r="L295" s="11">
        <v>0.33900000000000002</v>
      </c>
      <c r="M295" s="11">
        <v>0.314</v>
      </c>
    </row>
    <row r="296" spans="1:13" x14ac:dyDescent="0.25">
      <c r="A296">
        <v>2021</v>
      </c>
      <c r="B296" t="s">
        <v>78</v>
      </c>
      <c r="C296" s="11">
        <v>0.39079999999999998</v>
      </c>
      <c r="E296">
        <v>2021</v>
      </c>
      <c r="F296" t="s">
        <v>78</v>
      </c>
      <c r="G296" s="11">
        <v>0.58530000000000004</v>
      </c>
      <c r="H296" s="2">
        <v>6240</v>
      </c>
      <c r="J296">
        <v>2022</v>
      </c>
      <c r="K296" t="s">
        <v>78</v>
      </c>
      <c r="L296" s="11">
        <v>0.59109999999999996</v>
      </c>
      <c r="M296" s="11">
        <v>0.46929999999999999</v>
      </c>
    </row>
    <row r="297" spans="1:13" x14ac:dyDescent="0.25">
      <c r="A297">
        <v>2021</v>
      </c>
      <c r="B297" t="s">
        <v>79</v>
      </c>
      <c r="C297" s="11">
        <v>0.44290000000000002</v>
      </c>
      <c r="E297">
        <v>2021</v>
      </c>
      <c r="F297" t="s">
        <v>79</v>
      </c>
      <c r="G297" s="11">
        <v>0.40289999999999998</v>
      </c>
      <c r="H297" s="2">
        <v>6065.5</v>
      </c>
      <c r="J297">
        <v>2022</v>
      </c>
      <c r="K297" t="s">
        <v>79</v>
      </c>
      <c r="L297" s="11">
        <v>0.4294</v>
      </c>
      <c r="M297" s="11">
        <v>0.2235</v>
      </c>
    </row>
    <row r="298" spans="1:13" x14ac:dyDescent="0.25">
      <c r="A298">
        <v>2021</v>
      </c>
      <c r="B298" t="s">
        <v>80</v>
      </c>
      <c r="C298" s="11">
        <v>0.42709999999999998</v>
      </c>
      <c r="E298">
        <v>2021</v>
      </c>
      <c r="F298" t="s">
        <v>80</v>
      </c>
      <c r="G298" s="11">
        <v>0.36870000000000003</v>
      </c>
      <c r="H298" s="2">
        <v>5198.5</v>
      </c>
      <c r="J298">
        <v>2022</v>
      </c>
      <c r="K298" t="s">
        <v>80</v>
      </c>
      <c r="L298" s="11">
        <v>0.34820000000000001</v>
      </c>
      <c r="M298" s="11">
        <v>0.22470000000000001</v>
      </c>
    </row>
    <row r="299" spans="1:13" x14ac:dyDescent="0.25">
      <c r="A299">
        <v>2021</v>
      </c>
      <c r="B299" t="s">
        <v>81</v>
      </c>
      <c r="C299" s="11">
        <v>0.30299999999999999</v>
      </c>
      <c r="E299">
        <v>2021</v>
      </c>
      <c r="F299" t="s">
        <v>81</v>
      </c>
      <c r="G299" s="11">
        <v>0.32679999999999998</v>
      </c>
      <c r="H299" s="2">
        <v>6779.15</v>
      </c>
      <c r="J299">
        <v>2022</v>
      </c>
      <c r="K299" t="s">
        <v>81</v>
      </c>
      <c r="L299" s="11">
        <v>0.2356</v>
      </c>
      <c r="M299" s="11">
        <v>0.375</v>
      </c>
    </row>
    <row r="300" spans="1:13" x14ac:dyDescent="0.25">
      <c r="A300">
        <v>2021</v>
      </c>
      <c r="B300" t="s">
        <v>82</v>
      </c>
      <c r="C300" s="11">
        <v>0.33760000000000001</v>
      </c>
      <c r="E300">
        <v>2021</v>
      </c>
      <c r="F300" t="s">
        <v>82</v>
      </c>
      <c r="G300" s="11">
        <v>0.47220000000000001</v>
      </c>
      <c r="H300" s="2">
        <v>6906.82</v>
      </c>
      <c r="J300">
        <v>2022</v>
      </c>
      <c r="K300" t="s">
        <v>82</v>
      </c>
      <c r="L300" s="11">
        <v>0.46179999999999999</v>
      </c>
      <c r="M300" s="11">
        <v>0.24229999999999999</v>
      </c>
    </row>
    <row r="301" spans="1:13" x14ac:dyDescent="0.25">
      <c r="A301">
        <v>2021</v>
      </c>
      <c r="B301" t="s">
        <v>95</v>
      </c>
      <c r="C301" s="11">
        <v>0.57089999999999996</v>
      </c>
      <c r="E301">
        <v>2021</v>
      </c>
      <c r="F301" t="s">
        <v>95</v>
      </c>
      <c r="G301" s="11">
        <v>0.48759999999999998</v>
      </c>
      <c r="H301" s="2">
        <v>3483</v>
      </c>
      <c r="J301">
        <v>2022</v>
      </c>
      <c r="K301" t="s">
        <v>95</v>
      </c>
      <c r="L301" s="11">
        <v>0.61980000000000002</v>
      </c>
      <c r="M301" s="11">
        <v>0.40229999999999999</v>
      </c>
    </row>
    <row r="302" spans="1:13" x14ac:dyDescent="0.25">
      <c r="A302">
        <v>2021</v>
      </c>
      <c r="B302" t="s">
        <v>83</v>
      </c>
      <c r="C302" s="11">
        <v>0.42049999999999998</v>
      </c>
      <c r="E302">
        <v>2021</v>
      </c>
      <c r="F302" t="s">
        <v>83</v>
      </c>
      <c r="G302" s="11">
        <v>0.43169999999999997</v>
      </c>
      <c r="H302" s="2">
        <v>6253.93</v>
      </c>
      <c r="J302">
        <v>2022</v>
      </c>
      <c r="K302" t="s">
        <v>83</v>
      </c>
      <c r="L302" s="11">
        <v>0.31019999999999998</v>
      </c>
      <c r="M302" s="11">
        <v>0.16789999999999999</v>
      </c>
    </row>
    <row r="303" spans="1:13" x14ac:dyDescent="0.25">
      <c r="A303">
        <v>2021</v>
      </c>
      <c r="B303" t="s">
        <v>84</v>
      </c>
      <c r="C303" s="11">
        <v>0.43840000000000001</v>
      </c>
      <c r="E303">
        <v>2021</v>
      </c>
      <c r="F303" t="s">
        <v>84</v>
      </c>
      <c r="G303" s="11">
        <v>0.42230000000000001</v>
      </c>
      <c r="H303" s="2">
        <v>3678.79</v>
      </c>
      <c r="J303">
        <v>2022</v>
      </c>
      <c r="K303" t="s">
        <v>84</v>
      </c>
      <c r="L303" s="11">
        <v>0.44340000000000002</v>
      </c>
      <c r="M303" s="11">
        <v>0.4249</v>
      </c>
    </row>
    <row r="304" spans="1:13" x14ac:dyDescent="0.25">
      <c r="A304">
        <v>2021</v>
      </c>
      <c r="B304" t="s">
        <v>85</v>
      </c>
      <c r="C304" s="11">
        <v>0.3644</v>
      </c>
      <c r="E304">
        <v>2021</v>
      </c>
      <c r="F304" t="s">
        <v>85</v>
      </c>
      <c r="G304" s="11">
        <v>0.54490000000000005</v>
      </c>
      <c r="H304" s="2">
        <v>6588.98</v>
      </c>
      <c r="J304">
        <v>2022</v>
      </c>
      <c r="K304" t="s">
        <v>85</v>
      </c>
      <c r="L304" s="11">
        <v>0.53449999999999998</v>
      </c>
      <c r="M304" s="11">
        <v>0.52039999999999997</v>
      </c>
    </row>
    <row r="305" spans="1:13" x14ac:dyDescent="0.25">
      <c r="A305">
        <v>2021</v>
      </c>
      <c r="B305" t="s">
        <v>86</v>
      </c>
      <c r="C305" s="11">
        <v>0.39169999999999999</v>
      </c>
      <c r="E305">
        <v>2021</v>
      </c>
      <c r="F305" t="s">
        <v>86</v>
      </c>
      <c r="G305" s="11">
        <v>0.47360000000000002</v>
      </c>
      <c r="H305" s="2">
        <v>5272.06</v>
      </c>
      <c r="J305">
        <v>2022</v>
      </c>
      <c r="K305" t="s">
        <v>86</v>
      </c>
      <c r="L305" s="11">
        <v>0.43280000000000002</v>
      </c>
      <c r="M305" s="11">
        <v>0.28549999999999998</v>
      </c>
    </row>
    <row r="306" spans="1:13" x14ac:dyDescent="0.25">
      <c r="A306">
        <v>2021</v>
      </c>
      <c r="B306" t="s">
        <v>87</v>
      </c>
      <c r="C306" s="11">
        <v>0.42299999999999999</v>
      </c>
      <c r="E306">
        <v>2021</v>
      </c>
      <c r="F306" t="s">
        <v>87</v>
      </c>
      <c r="G306" s="11">
        <v>0.42870000000000003</v>
      </c>
      <c r="H306" s="2">
        <v>6319.7</v>
      </c>
      <c r="J306">
        <v>2022</v>
      </c>
      <c r="K306" t="s">
        <v>87</v>
      </c>
      <c r="L306" s="11">
        <v>0.42230000000000001</v>
      </c>
      <c r="M306" s="11">
        <v>0.43509999999999999</v>
      </c>
    </row>
    <row r="307" spans="1:13" x14ac:dyDescent="0.25">
      <c r="A307">
        <v>2021</v>
      </c>
      <c r="B307" t="s">
        <v>88</v>
      </c>
      <c r="C307" s="11">
        <v>0.3977</v>
      </c>
      <c r="E307">
        <v>2021</v>
      </c>
      <c r="F307" t="s">
        <v>88</v>
      </c>
      <c r="G307" s="11">
        <v>0.3488</v>
      </c>
      <c r="H307" s="2">
        <v>5968</v>
      </c>
      <c r="J307">
        <v>2022</v>
      </c>
      <c r="K307" t="s">
        <v>88</v>
      </c>
      <c r="L307" s="11">
        <v>0.36</v>
      </c>
      <c r="M307" s="11">
        <v>0.61339999999999995</v>
      </c>
    </row>
    <row r="308" spans="1:13" x14ac:dyDescent="0.25">
      <c r="A308">
        <v>2021</v>
      </c>
      <c r="B308" t="s">
        <v>89</v>
      </c>
      <c r="C308" s="11">
        <v>0.2676</v>
      </c>
      <c r="E308">
        <v>2021</v>
      </c>
      <c r="F308" t="s">
        <v>89</v>
      </c>
      <c r="G308" s="11">
        <v>0.46139999999999998</v>
      </c>
      <c r="H308" s="2">
        <v>4423.21</v>
      </c>
      <c r="J308">
        <v>2022</v>
      </c>
      <c r="K308" t="s">
        <v>89</v>
      </c>
      <c r="L308" s="11">
        <v>0.47910000000000003</v>
      </c>
      <c r="M308" s="11">
        <v>0.63200000000000001</v>
      </c>
    </row>
    <row r="309" spans="1:13" x14ac:dyDescent="0.25">
      <c r="A309">
        <v>2021</v>
      </c>
      <c r="B309" t="s">
        <v>90</v>
      </c>
      <c r="C309" s="11">
        <v>0.30249999999999999</v>
      </c>
      <c r="E309">
        <v>2021</v>
      </c>
      <c r="F309" t="s">
        <v>90</v>
      </c>
      <c r="G309" s="11">
        <v>0.2661</v>
      </c>
      <c r="H309" s="2">
        <v>7110.02</v>
      </c>
      <c r="J309">
        <v>2022</v>
      </c>
      <c r="K309" t="s">
        <v>90</v>
      </c>
      <c r="L309" s="11">
        <v>0.25829999999999997</v>
      </c>
      <c r="M309" s="11">
        <v>0.37919999999999998</v>
      </c>
    </row>
    <row r="310" spans="1:13" x14ac:dyDescent="0.25">
      <c r="A310">
        <v>2021</v>
      </c>
      <c r="B310" t="s">
        <v>91</v>
      </c>
      <c r="C310" s="11">
        <v>0.27900000000000003</v>
      </c>
      <c r="E310">
        <v>2021</v>
      </c>
      <c r="F310" t="s">
        <v>91</v>
      </c>
      <c r="G310" s="11">
        <v>0.35389999999999999</v>
      </c>
      <c r="H310" s="2">
        <v>6075.9</v>
      </c>
      <c r="J310">
        <v>2022</v>
      </c>
      <c r="K310" t="s">
        <v>91</v>
      </c>
      <c r="L310" s="11">
        <v>0.32819999999999999</v>
      </c>
      <c r="M310" s="11">
        <v>0.4007</v>
      </c>
    </row>
    <row r="311" spans="1:13" x14ac:dyDescent="0.25">
      <c r="A311">
        <v>2021</v>
      </c>
      <c r="B311" t="s">
        <v>92</v>
      </c>
      <c r="C311" s="11">
        <v>0.58030000000000004</v>
      </c>
      <c r="E311">
        <v>2021</v>
      </c>
      <c r="F311" t="s">
        <v>92</v>
      </c>
      <c r="G311" s="11">
        <v>0.43459999999999999</v>
      </c>
      <c r="H311" s="2">
        <v>3945.57</v>
      </c>
      <c r="J311">
        <v>2022</v>
      </c>
      <c r="K311" t="s">
        <v>92</v>
      </c>
      <c r="L311" s="11">
        <v>0.43559999999999999</v>
      </c>
      <c r="M311" s="11">
        <v>0.6361</v>
      </c>
    </row>
    <row r="312" spans="1:13" x14ac:dyDescent="0.25">
      <c r="A312">
        <v>2021</v>
      </c>
      <c r="B312" t="s">
        <v>93</v>
      </c>
      <c r="C312" s="11">
        <v>0.53480000000000005</v>
      </c>
      <c r="E312">
        <v>2021</v>
      </c>
      <c r="F312" t="s">
        <v>93</v>
      </c>
      <c r="G312" s="11">
        <v>0.4491</v>
      </c>
      <c r="H312" s="2">
        <v>6330</v>
      </c>
      <c r="J312">
        <v>2022</v>
      </c>
      <c r="K312" t="s">
        <v>93</v>
      </c>
      <c r="L312" s="11">
        <v>0.44109999999999999</v>
      </c>
      <c r="M312" s="11">
        <v>0.65910000000000002</v>
      </c>
    </row>
    <row r="313" spans="1:13" x14ac:dyDescent="0.25">
      <c r="A313">
        <v>2021</v>
      </c>
      <c r="B313" t="s">
        <v>94</v>
      </c>
      <c r="C313" s="11">
        <v>0.65949999999999998</v>
      </c>
      <c r="E313">
        <v>2021</v>
      </c>
      <c r="F313" t="s">
        <v>94</v>
      </c>
      <c r="G313" s="11">
        <v>0.61209999999999998</v>
      </c>
      <c r="H313" s="2">
        <v>3936.3</v>
      </c>
      <c r="J313">
        <v>2022</v>
      </c>
      <c r="K313" t="s">
        <v>94</v>
      </c>
      <c r="L313" s="11">
        <v>0.62780000000000002</v>
      </c>
      <c r="M313" s="11">
        <v>0.78949999999999998</v>
      </c>
    </row>
    <row r="314" spans="1:13" x14ac:dyDescent="0.25">
      <c r="A314">
        <v>2022</v>
      </c>
      <c r="B314" t="s">
        <v>44</v>
      </c>
      <c r="C314" s="11">
        <v>0.43630000000000002</v>
      </c>
      <c r="E314">
        <v>2022</v>
      </c>
      <c r="F314" t="s">
        <v>44</v>
      </c>
      <c r="G314" s="11">
        <v>0.2445</v>
      </c>
      <c r="H314" s="2">
        <v>10045.64</v>
      </c>
      <c r="J314">
        <v>2023</v>
      </c>
      <c r="K314" t="s">
        <v>44</v>
      </c>
      <c r="L314" s="11">
        <v>0.2535</v>
      </c>
      <c r="M314" s="11">
        <v>0.42670000000000002</v>
      </c>
    </row>
    <row r="315" spans="1:13" x14ac:dyDescent="0.25">
      <c r="A315">
        <v>2022</v>
      </c>
      <c r="B315" t="s">
        <v>45</v>
      </c>
      <c r="C315" s="11">
        <v>0.18379999999999999</v>
      </c>
      <c r="E315">
        <v>2022</v>
      </c>
      <c r="F315" t="s">
        <v>45</v>
      </c>
      <c r="G315" s="11">
        <v>0.40510000000000002</v>
      </c>
      <c r="H315" s="2">
        <v>7035.43</v>
      </c>
      <c r="J315">
        <v>2023</v>
      </c>
      <c r="K315" t="s">
        <v>45</v>
      </c>
      <c r="L315" s="11">
        <v>0.41360000000000002</v>
      </c>
      <c r="M315" s="11">
        <v>0.1608</v>
      </c>
    </row>
    <row r="316" spans="1:13" x14ac:dyDescent="0.25">
      <c r="A316">
        <v>2022</v>
      </c>
      <c r="B316" t="s">
        <v>46</v>
      </c>
      <c r="C316" s="11">
        <v>0.40410000000000001</v>
      </c>
      <c r="E316">
        <v>2022</v>
      </c>
      <c r="F316" t="s">
        <v>46</v>
      </c>
      <c r="G316" s="11">
        <v>0.41849999999999998</v>
      </c>
      <c r="H316" s="2">
        <v>8295</v>
      </c>
      <c r="J316">
        <v>2023</v>
      </c>
      <c r="K316" t="s">
        <v>46</v>
      </c>
      <c r="L316" s="11">
        <v>0.41220000000000001</v>
      </c>
      <c r="M316" s="11">
        <v>0.25380000000000003</v>
      </c>
    </row>
    <row r="317" spans="1:13" x14ac:dyDescent="0.25">
      <c r="A317">
        <v>2022</v>
      </c>
      <c r="B317" t="s">
        <v>47</v>
      </c>
      <c r="C317" s="11">
        <v>0.59770000000000001</v>
      </c>
      <c r="E317">
        <v>2022</v>
      </c>
      <c r="F317" t="s">
        <v>47</v>
      </c>
      <c r="G317" s="11">
        <v>0.55120000000000002</v>
      </c>
      <c r="H317" s="2">
        <v>5850</v>
      </c>
      <c r="J317">
        <v>2023</v>
      </c>
      <c r="K317" t="s">
        <v>47</v>
      </c>
      <c r="L317" s="11">
        <v>0.57550000000000001</v>
      </c>
      <c r="M317" s="11">
        <v>0.76519999999999999</v>
      </c>
    </row>
    <row r="318" spans="1:13" x14ac:dyDescent="0.25">
      <c r="A318">
        <v>2022</v>
      </c>
      <c r="B318" t="s">
        <v>48</v>
      </c>
      <c r="C318" s="11">
        <v>0.4108</v>
      </c>
      <c r="E318">
        <v>2022</v>
      </c>
      <c r="F318" t="s">
        <v>48</v>
      </c>
      <c r="G318" s="11">
        <v>0.30890000000000001</v>
      </c>
      <c r="H318" s="2">
        <v>6000</v>
      </c>
      <c r="J318">
        <v>2023</v>
      </c>
      <c r="K318" t="s">
        <v>48</v>
      </c>
      <c r="L318" s="11">
        <v>0.29120000000000001</v>
      </c>
      <c r="M318" s="11">
        <v>0.1318</v>
      </c>
    </row>
    <row r="319" spans="1:13" x14ac:dyDescent="0.25">
      <c r="A319">
        <v>2022</v>
      </c>
      <c r="B319" t="s">
        <v>49</v>
      </c>
      <c r="C319" s="11">
        <v>0.44469999999999998</v>
      </c>
      <c r="E319">
        <v>2022</v>
      </c>
      <c r="F319" t="s">
        <v>49</v>
      </c>
      <c r="G319" s="11">
        <v>0.2671</v>
      </c>
      <c r="H319" s="2">
        <v>6933.63</v>
      </c>
      <c r="J319">
        <v>2023</v>
      </c>
      <c r="K319" t="s">
        <v>49</v>
      </c>
      <c r="L319" s="11">
        <v>0.28100000000000003</v>
      </c>
      <c r="M319" s="11">
        <v>0.29210000000000003</v>
      </c>
    </row>
    <row r="320" spans="1:13" x14ac:dyDescent="0.25">
      <c r="A320">
        <v>2022</v>
      </c>
      <c r="B320" t="s">
        <v>50</v>
      </c>
      <c r="C320" s="11">
        <v>0.33939999999999998</v>
      </c>
      <c r="E320">
        <v>2022</v>
      </c>
      <c r="F320" t="s">
        <v>50</v>
      </c>
      <c r="G320" s="11">
        <v>0.26440000000000002</v>
      </c>
      <c r="H320" s="2">
        <v>7379.59</v>
      </c>
      <c r="J320">
        <v>2023</v>
      </c>
      <c r="K320" t="s">
        <v>50</v>
      </c>
      <c r="L320" s="11">
        <v>0.27610000000000001</v>
      </c>
      <c r="M320" s="11">
        <v>0.33510000000000001</v>
      </c>
    </row>
    <row r="321" spans="1:13" x14ac:dyDescent="0.25">
      <c r="A321">
        <v>2022</v>
      </c>
      <c r="B321" t="s">
        <v>51</v>
      </c>
      <c r="C321" s="11">
        <v>0.63990000000000002</v>
      </c>
      <c r="E321">
        <v>2022</v>
      </c>
      <c r="F321" t="s">
        <v>51</v>
      </c>
      <c r="G321" s="11">
        <v>0.55569999999999997</v>
      </c>
      <c r="H321" s="2">
        <v>7020</v>
      </c>
      <c r="J321">
        <v>2023</v>
      </c>
      <c r="K321" t="s">
        <v>51</v>
      </c>
      <c r="L321" s="11">
        <v>0.49120000000000003</v>
      </c>
      <c r="M321" s="11">
        <v>0.59089999999999998</v>
      </c>
    </row>
    <row r="322" spans="1:13" x14ac:dyDescent="0.25">
      <c r="A322">
        <v>2022</v>
      </c>
      <c r="B322" t="s">
        <v>52</v>
      </c>
      <c r="C322" s="11">
        <v>0.54730000000000001</v>
      </c>
      <c r="E322">
        <v>2022</v>
      </c>
      <c r="F322" t="s">
        <v>52</v>
      </c>
      <c r="G322" s="11">
        <v>0.39329999999999998</v>
      </c>
      <c r="H322" s="2">
        <v>9321</v>
      </c>
      <c r="J322">
        <v>2023</v>
      </c>
      <c r="K322" t="s">
        <v>52</v>
      </c>
      <c r="L322" s="11">
        <v>0.42109999999999997</v>
      </c>
      <c r="M322" s="11">
        <v>0.41870000000000002</v>
      </c>
    </row>
    <row r="323" spans="1:13" x14ac:dyDescent="0.25">
      <c r="A323">
        <v>2022</v>
      </c>
      <c r="B323" t="s">
        <v>53</v>
      </c>
      <c r="C323" s="11">
        <v>0.35520000000000002</v>
      </c>
      <c r="E323">
        <v>2022</v>
      </c>
      <c r="F323" t="s">
        <v>53</v>
      </c>
      <c r="G323" s="11">
        <v>0.17269999999999999</v>
      </c>
      <c r="H323" s="2">
        <v>6349</v>
      </c>
      <c r="J323">
        <v>2023</v>
      </c>
      <c r="K323" t="s">
        <v>53</v>
      </c>
      <c r="L323" s="11">
        <v>0.17710000000000001</v>
      </c>
      <c r="M323" s="11">
        <v>0.17630000000000001</v>
      </c>
    </row>
    <row r="324" spans="1:13" x14ac:dyDescent="0.25">
      <c r="A324">
        <v>2022</v>
      </c>
      <c r="B324" t="s">
        <v>54</v>
      </c>
      <c r="C324" s="11">
        <v>0.45950000000000002</v>
      </c>
      <c r="E324">
        <v>2022</v>
      </c>
      <c r="F324" t="s">
        <v>54</v>
      </c>
      <c r="G324" s="11">
        <v>0.43369999999999997</v>
      </c>
      <c r="H324" s="2">
        <v>5535.27</v>
      </c>
      <c r="J324">
        <v>2023</v>
      </c>
      <c r="K324" t="s">
        <v>54</v>
      </c>
      <c r="L324" s="11">
        <v>0.41589999999999999</v>
      </c>
      <c r="M324" s="11">
        <v>0.5776</v>
      </c>
    </row>
    <row r="325" spans="1:13" x14ac:dyDescent="0.25">
      <c r="A325">
        <v>2022</v>
      </c>
      <c r="B325" t="s">
        <v>55</v>
      </c>
      <c r="C325" s="11">
        <v>0.37119999999999997</v>
      </c>
      <c r="E325">
        <v>2022</v>
      </c>
      <c r="F325" t="s">
        <v>55</v>
      </c>
      <c r="G325" s="11">
        <v>0.44040000000000001</v>
      </c>
      <c r="H325" s="2">
        <v>7200</v>
      </c>
      <c r="J325">
        <v>2023</v>
      </c>
      <c r="K325" t="s">
        <v>55</v>
      </c>
      <c r="L325" s="11">
        <v>0.38229999999999997</v>
      </c>
      <c r="M325" s="11">
        <v>0.43890000000000001</v>
      </c>
    </row>
    <row r="326" spans="1:13" x14ac:dyDescent="0.25">
      <c r="A326">
        <v>2022</v>
      </c>
      <c r="B326" t="s">
        <v>56</v>
      </c>
      <c r="C326" s="11">
        <v>0.37340000000000001</v>
      </c>
      <c r="E326">
        <v>2022</v>
      </c>
      <c r="F326" t="s">
        <v>56</v>
      </c>
      <c r="G326" s="11">
        <v>0.33460000000000001</v>
      </c>
      <c r="H326" s="2">
        <v>5430.49</v>
      </c>
      <c r="J326">
        <v>2023</v>
      </c>
      <c r="K326" t="s">
        <v>56</v>
      </c>
      <c r="L326" s="11">
        <v>0.3281</v>
      </c>
      <c r="M326" s="11">
        <v>0.37159999999999999</v>
      </c>
    </row>
    <row r="327" spans="1:13" x14ac:dyDescent="0.25">
      <c r="A327">
        <v>2022</v>
      </c>
      <c r="B327" t="s">
        <v>57</v>
      </c>
      <c r="C327" s="11">
        <v>0.39529999999999998</v>
      </c>
      <c r="E327">
        <v>2022</v>
      </c>
      <c r="F327" t="s">
        <v>57</v>
      </c>
      <c r="G327" s="11">
        <v>0.248</v>
      </c>
      <c r="H327" s="2">
        <v>6970</v>
      </c>
      <c r="J327">
        <v>2023</v>
      </c>
      <c r="K327" t="s">
        <v>57</v>
      </c>
      <c r="L327" s="11">
        <v>0.24</v>
      </c>
      <c r="M327" s="11">
        <v>0.36080000000000001</v>
      </c>
    </row>
    <row r="328" spans="1:13" x14ac:dyDescent="0.25">
      <c r="A328">
        <v>2022</v>
      </c>
      <c r="B328" t="s">
        <v>58</v>
      </c>
      <c r="C328" s="11">
        <v>0.69110000000000005</v>
      </c>
      <c r="E328">
        <v>2022</v>
      </c>
      <c r="F328" t="s">
        <v>58</v>
      </c>
      <c r="G328" s="11">
        <v>0.48020000000000002</v>
      </c>
      <c r="H328" s="2">
        <v>7090</v>
      </c>
      <c r="J328">
        <v>2023</v>
      </c>
      <c r="K328" t="s">
        <v>58</v>
      </c>
      <c r="L328" s="11">
        <v>0.7097</v>
      </c>
      <c r="M328" s="11">
        <v>0.6966</v>
      </c>
    </row>
    <row r="329" spans="1:13" x14ac:dyDescent="0.25">
      <c r="A329">
        <v>2022</v>
      </c>
      <c r="B329" t="s">
        <v>59</v>
      </c>
      <c r="C329" s="11">
        <v>0.47710000000000002</v>
      </c>
      <c r="E329">
        <v>2022</v>
      </c>
      <c r="F329" t="s">
        <v>59</v>
      </c>
      <c r="G329" s="11">
        <v>0.43</v>
      </c>
      <c r="H329" s="2">
        <v>7525.4</v>
      </c>
      <c r="J329">
        <v>2023</v>
      </c>
      <c r="K329" t="s">
        <v>59</v>
      </c>
      <c r="L329" s="11">
        <v>0.4587</v>
      </c>
      <c r="M329" s="11">
        <v>0.2155</v>
      </c>
    </row>
    <row r="330" spans="1:13" x14ac:dyDescent="0.25">
      <c r="A330">
        <v>2022</v>
      </c>
      <c r="B330" t="s">
        <v>60</v>
      </c>
      <c r="C330" s="11">
        <v>0.59599999999999997</v>
      </c>
      <c r="E330">
        <v>2022</v>
      </c>
      <c r="F330" t="s">
        <v>60</v>
      </c>
      <c r="G330" s="11">
        <v>0.53</v>
      </c>
      <c r="H330" s="2">
        <v>7277.48</v>
      </c>
      <c r="J330">
        <v>2023</v>
      </c>
      <c r="K330" t="s">
        <v>60</v>
      </c>
      <c r="L330" s="11">
        <v>0.47820000000000001</v>
      </c>
      <c r="M330" s="11">
        <v>0.20730000000000001</v>
      </c>
    </row>
    <row r="331" spans="1:13" x14ac:dyDescent="0.25">
      <c r="A331">
        <v>2022</v>
      </c>
      <c r="B331" t="s">
        <v>61</v>
      </c>
      <c r="C331" s="11">
        <v>0.53449999999999998</v>
      </c>
      <c r="E331">
        <v>2022</v>
      </c>
      <c r="F331" t="s">
        <v>61</v>
      </c>
      <c r="G331" s="11">
        <v>0.41149999999999998</v>
      </c>
      <c r="H331" s="2">
        <v>5066</v>
      </c>
      <c r="J331">
        <v>2023</v>
      </c>
      <c r="K331" t="s">
        <v>61</v>
      </c>
      <c r="L331" s="11">
        <v>0.40970000000000001</v>
      </c>
      <c r="M331" s="11">
        <v>0.63680000000000003</v>
      </c>
    </row>
    <row r="332" spans="1:13" x14ac:dyDescent="0.25">
      <c r="A332">
        <v>2022</v>
      </c>
      <c r="B332" t="s">
        <v>62</v>
      </c>
      <c r="C332" s="11">
        <v>0.41549999999999998</v>
      </c>
      <c r="E332">
        <v>2022</v>
      </c>
      <c r="F332" t="s">
        <v>62</v>
      </c>
      <c r="G332" s="11">
        <v>0.2525</v>
      </c>
      <c r="H332" s="2">
        <v>4067</v>
      </c>
      <c r="J332">
        <v>2023</v>
      </c>
      <c r="K332" t="s">
        <v>62</v>
      </c>
      <c r="L332" s="11">
        <v>0.159</v>
      </c>
      <c r="M332" s="11">
        <v>0.23100000000000001</v>
      </c>
    </row>
    <row r="333" spans="1:13" x14ac:dyDescent="0.25">
      <c r="A333">
        <v>2022</v>
      </c>
      <c r="B333" t="s">
        <v>63</v>
      </c>
      <c r="C333" s="11">
        <v>0.3836</v>
      </c>
      <c r="E333">
        <v>2022</v>
      </c>
      <c r="F333" t="s">
        <v>63</v>
      </c>
      <c r="G333" s="11">
        <v>0.4133</v>
      </c>
      <c r="H333" s="2">
        <v>6763.38</v>
      </c>
      <c r="J333">
        <v>2023</v>
      </c>
      <c r="K333" t="s">
        <v>63</v>
      </c>
      <c r="L333" s="11">
        <v>0.43059999999999998</v>
      </c>
      <c r="M333" s="11">
        <v>0.5907</v>
      </c>
    </row>
    <row r="334" spans="1:13" x14ac:dyDescent="0.25">
      <c r="A334">
        <v>2022</v>
      </c>
      <c r="B334" t="s">
        <v>64</v>
      </c>
      <c r="C334" s="11">
        <v>0.37609999999999999</v>
      </c>
      <c r="E334">
        <v>2022</v>
      </c>
      <c r="F334" t="s">
        <v>64</v>
      </c>
      <c r="G334" s="11">
        <v>0.34599999999999997</v>
      </c>
      <c r="H334" s="2">
        <v>7800</v>
      </c>
      <c r="J334">
        <v>2023</v>
      </c>
      <c r="K334" t="s">
        <v>64</v>
      </c>
      <c r="L334" s="11">
        <v>0.35299999999999998</v>
      </c>
      <c r="M334" s="11">
        <v>0.3407</v>
      </c>
    </row>
    <row r="335" spans="1:13" x14ac:dyDescent="0.25">
      <c r="A335">
        <v>2022</v>
      </c>
      <c r="B335" t="s">
        <v>65</v>
      </c>
      <c r="C335" s="11">
        <v>0.4259</v>
      </c>
      <c r="E335">
        <v>2022</v>
      </c>
      <c r="F335" t="s">
        <v>65</v>
      </c>
      <c r="G335" s="11">
        <v>0.39879999999999999</v>
      </c>
      <c r="H335" s="2">
        <v>8376.94</v>
      </c>
      <c r="J335">
        <v>2023</v>
      </c>
      <c r="K335" t="s">
        <v>65</v>
      </c>
      <c r="L335" s="11">
        <v>0.4007</v>
      </c>
      <c r="M335" s="11">
        <v>0.3276</v>
      </c>
    </row>
    <row r="336" spans="1:13" x14ac:dyDescent="0.25">
      <c r="A336">
        <v>2022</v>
      </c>
      <c r="B336" t="s">
        <v>66</v>
      </c>
      <c r="C336" s="11">
        <v>0.40079999999999999</v>
      </c>
      <c r="E336">
        <v>2022</v>
      </c>
      <c r="F336" t="s">
        <v>66</v>
      </c>
      <c r="G336" s="11">
        <v>0.46110000000000001</v>
      </c>
      <c r="H336" s="2">
        <v>6238</v>
      </c>
      <c r="J336">
        <v>2023</v>
      </c>
      <c r="K336" t="s">
        <v>66</v>
      </c>
      <c r="L336" s="11">
        <v>0.44109999999999999</v>
      </c>
      <c r="M336" s="11">
        <v>0.41810000000000003</v>
      </c>
    </row>
    <row r="337" spans="1:13" x14ac:dyDescent="0.25">
      <c r="A337">
        <v>2022</v>
      </c>
      <c r="B337" t="s">
        <v>67</v>
      </c>
      <c r="C337" s="11">
        <v>0.36620000000000003</v>
      </c>
      <c r="E337">
        <v>2022</v>
      </c>
      <c r="F337" t="s">
        <v>67</v>
      </c>
      <c r="G337" s="11">
        <v>0.33700000000000002</v>
      </c>
      <c r="H337" s="2">
        <v>8608.5</v>
      </c>
      <c r="J337">
        <v>2023</v>
      </c>
      <c r="K337" t="s">
        <v>67</v>
      </c>
      <c r="L337" s="11">
        <v>0.32650000000000001</v>
      </c>
      <c r="M337" s="11">
        <v>0.38279999999999997</v>
      </c>
    </row>
    <row r="338" spans="1:13" x14ac:dyDescent="0.25">
      <c r="A338">
        <v>2022</v>
      </c>
      <c r="B338" t="s">
        <v>68</v>
      </c>
      <c r="C338" s="11">
        <v>0.56399999999999995</v>
      </c>
      <c r="E338">
        <v>2022</v>
      </c>
      <c r="F338" t="s">
        <v>68</v>
      </c>
      <c r="G338" s="11">
        <v>0.58409999999999995</v>
      </c>
      <c r="H338" s="2">
        <v>4047</v>
      </c>
      <c r="J338">
        <v>2023</v>
      </c>
      <c r="K338" t="s">
        <v>68</v>
      </c>
      <c r="L338" s="11">
        <v>0.54049999999999998</v>
      </c>
      <c r="M338" s="11">
        <v>0.4551</v>
      </c>
    </row>
    <row r="339" spans="1:13" x14ac:dyDescent="0.25">
      <c r="A339">
        <v>2022</v>
      </c>
      <c r="B339" t="s">
        <v>69</v>
      </c>
      <c r="C339" s="11">
        <v>0.64739999999999998</v>
      </c>
      <c r="E339">
        <v>2022</v>
      </c>
      <c r="F339" t="s">
        <v>69</v>
      </c>
      <c r="G339" s="11">
        <v>0.40389999999999998</v>
      </c>
      <c r="H339" s="2">
        <v>6381.61</v>
      </c>
      <c r="J339">
        <v>2023</v>
      </c>
      <c r="K339" t="s">
        <v>69</v>
      </c>
      <c r="L339" s="11">
        <v>0.4148</v>
      </c>
      <c r="M339" s="11">
        <v>0.59409999999999996</v>
      </c>
    </row>
    <row r="340" spans="1:13" x14ac:dyDescent="0.25">
      <c r="A340">
        <v>2022</v>
      </c>
      <c r="B340" t="s">
        <v>70</v>
      </c>
      <c r="C340" s="11">
        <v>0.53500000000000003</v>
      </c>
      <c r="E340">
        <v>2022</v>
      </c>
      <c r="F340" t="s">
        <v>70</v>
      </c>
      <c r="G340" s="11">
        <v>0.66290000000000004</v>
      </c>
      <c r="H340" s="2">
        <v>4835</v>
      </c>
      <c r="J340">
        <v>2023</v>
      </c>
      <c r="K340" t="s">
        <v>70</v>
      </c>
      <c r="L340" s="11">
        <v>0.65439999999999998</v>
      </c>
      <c r="M340" s="11">
        <v>0.66900000000000004</v>
      </c>
    </row>
    <row r="341" spans="1:13" x14ac:dyDescent="0.25">
      <c r="A341">
        <v>2022</v>
      </c>
      <c r="B341" t="s">
        <v>71</v>
      </c>
      <c r="C341" s="11">
        <v>0.48480000000000001</v>
      </c>
      <c r="E341">
        <v>2022</v>
      </c>
      <c r="F341" t="s">
        <v>71</v>
      </c>
      <c r="G341" s="11">
        <v>0.52880000000000005</v>
      </c>
      <c r="H341" s="2">
        <v>9143.66</v>
      </c>
      <c r="J341">
        <v>2023</v>
      </c>
      <c r="K341" t="s">
        <v>71</v>
      </c>
      <c r="L341" s="11">
        <v>0.55840000000000001</v>
      </c>
      <c r="M341" s="11">
        <v>0.61599999999999999</v>
      </c>
    </row>
    <row r="342" spans="1:13" x14ac:dyDescent="0.25">
      <c r="A342">
        <v>2022</v>
      </c>
      <c r="B342" t="s">
        <v>72</v>
      </c>
      <c r="C342" s="11">
        <v>0.51370000000000005</v>
      </c>
      <c r="E342">
        <v>2022</v>
      </c>
      <c r="F342" t="s">
        <v>72</v>
      </c>
      <c r="G342" s="11">
        <v>0.38529999999999998</v>
      </c>
      <c r="H342" s="2">
        <v>9390.43</v>
      </c>
      <c r="J342">
        <v>2023</v>
      </c>
      <c r="K342" t="s">
        <v>72</v>
      </c>
      <c r="L342" s="11">
        <v>0.35170000000000001</v>
      </c>
      <c r="M342" s="11">
        <v>0.5333</v>
      </c>
    </row>
    <row r="343" spans="1:13" x14ac:dyDescent="0.25">
      <c r="A343">
        <v>2022</v>
      </c>
      <c r="B343" t="s">
        <v>73</v>
      </c>
      <c r="C343" s="11">
        <v>0.30199999999999999</v>
      </c>
      <c r="E343">
        <v>2022</v>
      </c>
      <c r="F343" t="s">
        <v>73</v>
      </c>
      <c r="G343" s="11">
        <v>0.3322</v>
      </c>
      <c r="H343" s="2">
        <v>8060</v>
      </c>
      <c r="J343">
        <v>2023</v>
      </c>
      <c r="K343" t="s">
        <v>73</v>
      </c>
      <c r="L343" s="11">
        <v>0.31359999999999999</v>
      </c>
      <c r="M343" s="11">
        <v>0.24610000000000001</v>
      </c>
    </row>
    <row r="344" spans="1:13" x14ac:dyDescent="0.25">
      <c r="A344">
        <v>2022</v>
      </c>
      <c r="B344" t="s">
        <v>74</v>
      </c>
      <c r="C344" s="11">
        <v>0.59089999999999998</v>
      </c>
      <c r="E344">
        <v>2022</v>
      </c>
      <c r="F344" t="s">
        <v>74</v>
      </c>
      <c r="G344" s="11">
        <v>0.45279999999999998</v>
      </c>
      <c r="H344" s="2">
        <v>6721.77</v>
      </c>
      <c r="J344">
        <v>2023</v>
      </c>
      <c r="K344" t="s">
        <v>74</v>
      </c>
      <c r="L344" s="11">
        <v>0.47620000000000001</v>
      </c>
      <c r="M344" s="11">
        <v>0.3846</v>
      </c>
    </row>
    <row r="345" spans="1:13" x14ac:dyDescent="0.25">
      <c r="A345">
        <v>2022</v>
      </c>
      <c r="B345" t="s">
        <v>75</v>
      </c>
      <c r="C345" s="11">
        <v>0.38650000000000001</v>
      </c>
      <c r="E345">
        <v>2022</v>
      </c>
      <c r="F345" t="s">
        <v>75</v>
      </c>
      <c r="G345" s="11">
        <v>0.40949999999999998</v>
      </c>
      <c r="H345" s="2">
        <v>5066.4399999999996</v>
      </c>
      <c r="J345">
        <v>2023</v>
      </c>
      <c r="K345" t="s">
        <v>75</v>
      </c>
      <c r="L345" s="11">
        <v>0.42</v>
      </c>
      <c r="M345" s="11">
        <v>0.43070000000000003</v>
      </c>
    </row>
    <row r="346" spans="1:13" x14ac:dyDescent="0.25">
      <c r="A346">
        <v>2022</v>
      </c>
      <c r="B346" t="s">
        <v>76</v>
      </c>
      <c r="C346" s="11">
        <v>0.55869999999999997</v>
      </c>
      <c r="E346">
        <v>2022</v>
      </c>
      <c r="F346" t="s">
        <v>76</v>
      </c>
      <c r="G346" s="11">
        <v>0.44319999999999998</v>
      </c>
      <c r="H346" s="2">
        <v>5850</v>
      </c>
      <c r="J346">
        <v>2023</v>
      </c>
      <c r="K346" t="s">
        <v>76</v>
      </c>
      <c r="L346" s="11">
        <v>0.48139999999999999</v>
      </c>
      <c r="M346" s="11">
        <v>0.28460000000000002</v>
      </c>
    </row>
    <row r="347" spans="1:13" x14ac:dyDescent="0.25">
      <c r="A347">
        <v>2022</v>
      </c>
      <c r="B347" t="s">
        <v>77</v>
      </c>
      <c r="C347" s="11">
        <v>0.43280000000000002</v>
      </c>
      <c r="E347">
        <v>2022</v>
      </c>
      <c r="F347" t="s">
        <v>77</v>
      </c>
      <c r="G347" s="11">
        <v>0.2351</v>
      </c>
      <c r="H347" s="2">
        <v>5259</v>
      </c>
      <c r="J347">
        <v>2023</v>
      </c>
      <c r="K347" t="s">
        <v>77</v>
      </c>
      <c r="L347" s="11">
        <v>0.3322</v>
      </c>
      <c r="M347" s="11">
        <v>0.35870000000000002</v>
      </c>
    </row>
    <row r="348" spans="1:13" x14ac:dyDescent="0.25">
      <c r="A348">
        <v>2022</v>
      </c>
      <c r="B348" t="s">
        <v>78</v>
      </c>
      <c r="C348" s="11">
        <v>0.4234</v>
      </c>
      <c r="E348">
        <v>2022</v>
      </c>
      <c r="F348" t="s">
        <v>78</v>
      </c>
      <c r="G348" s="11">
        <v>0.55320000000000003</v>
      </c>
      <c r="H348" s="2">
        <v>6858</v>
      </c>
      <c r="J348">
        <v>2023</v>
      </c>
      <c r="K348" t="s">
        <v>78</v>
      </c>
      <c r="L348" s="11">
        <v>0.57520000000000004</v>
      </c>
      <c r="M348" s="11">
        <v>0.42699999999999999</v>
      </c>
    </row>
    <row r="349" spans="1:13" x14ac:dyDescent="0.25">
      <c r="A349">
        <v>2022</v>
      </c>
      <c r="B349" t="s">
        <v>79</v>
      </c>
      <c r="C349" s="11">
        <v>0.45150000000000001</v>
      </c>
      <c r="E349">
        <v>2022</v>
      </c>
      <c r="F349" t="s">
        <v>79</v>
      </c>
      <c r="G349" s="11">
        <v>0.41799999999999998</v>
      </c>
      <c r="H349" s="2">
        <v>6486</v>
      </c>
      <c r="J349">
        <v>2023</v>
      </c>
      <c r="K349" t="s">
        <v>79</v>
      </c>
      <c r="L349" s="11">
        <v>0.43090000000000001</v>
      </c>
      <c r="M349" s="11">
        <v>0.25359999999999999</v>
      </c>
    </row>
    <row r="350" spans="1:13" x14ac:dyDescent="0.25">
      <c r="A350">
        <v>2022</v>
      </c>
      <c r="B350" t="s">
        <v>80</v>
      </c>
      <c r="C350" s="11">
        <v>0.43</v>
      </c>
      <c r="E350">
        <v>2022</v>
      </c>
      <c r="F350" t="s">
        <v>80</v>
      </c>
      <c r="G350" s="11">
        <v>0.35220000000000001</v>
      </c>
      <c r="H350" s="2">
        <v>4837</v>
      </c>
      <c r="J350">
        <v>2023</v>
      </c>
      <c r="K350" t="s">
        <v>80</v>
      </c>
      <c r="L350" s="11">
        <v>0.35589999999999999</v>
      </c>
      <c r="M350" s="11">
        <v>0.27429999999999999</v>
      </c>
    </row>
    <row r="351" spans="1:13" x14ac:dyDescent="0.25">
      <c r="A351">
        <v>2022</v>
      </c>
      <c r="B351" t="s">
        <v>81</v>
      </c>
      <c r="C351" s="11">
        <v>0.39100000000000001</v>
      </c>
      <c r="E351">
        <v>2022</v>
      </c>
      <c r="F351" t="s">
        <v>81</v>
      </c>
      <c r="G351" s="11">
        <v>0.2306</v>
      </c>
      <c r="H351" s="2">
        <v>6774.5</v>
      </c>
      <c r="J351">
        <v>2023</v>
      </c>
      <c r="K351" t="s">
        <v>81</v>
      </c>
      <c r="L351" s="11">
        <v>0.26390000000000002</v>
      </c>
      <c r="M351" s="11">
        <v>0.59130000000000005</v>
      </c>
    </row>
    <row r="352" spans="1:13" x14ac:dyDescent="0.25">
      <c r="A352">
        <v>2022</v>
      </c>
      <c r="B352" t="s">
        <v>82</v>
      </c>
      <c r="C352" s="11">
        <v>0.33300000000000002</v>
      </c>
      <c r="E352">
        <v>2022</v>
      </c>
      <c r="F352" t="s">
        <v>82</v>
      </c>
      <c r="G352" s="11">
        <v>0.4456</v>
      </c>
      <c r="H352" s="2">
        <v>7563.24</v>
      </c>
      <c r="J352">
        <v>2023</v>
      </c>
      <c r="K352" t="s">
        <v>82</v>
      </c>
      <c r="L352" s="11">
        <v>0.43169999999999997</v>
      </c>
      <c r="M352" s="11">
        <v>0.23039999999999999</v>
      </c>
    </row>
    <row r="353" spans="1:13" x14ac:dyDescent="0.25">
      <c r="A353">
        <v>2022</v>
      </c>
      <c r="B353" t="s">
        <v>95</v>
      </c>
      <c r="C353" s="11">
        <v>0.62490000000000001</v>
      </c>
      <c r="E353">
        <v>2022</v>
      </c>
      <c r="F353" t="s">
        <v>95</v>
      </c>
      <c r="G353" s="11">
        <v>0.3821</v>
      </c>
      <c r="H353" s="2">
        <v>3500</v>
      </c>
      <c r="J353">
        <v>2023</v>
      </c>
      <c r="K353" t="s">
        <v>95</v>
      </c>
      <c r="L353" s="11">
        <v>0.48180000000000001</v>
      </c>
      <c r="M353" s="11">
        <v>0.56830000000000003</v>
      </c>
    </row>
    <row r="354" spans="1:13" x14ac:dyDescent="0.25">
      <c r="A354">
        <v>2022</v>
      </c>
      <c r="B354" t="s">
        <v>83</v>
      </c>
      <c r="C354" s="11">
        <v>0.46110000000000001</v>
      </c>
      <c r="E354">
        <v>2022</v>
      </c>
      <c r="F354" t="s">
        <v>83</v>
      </c>
      <c r="G354" s="11">
        <v>0.30880000000000002</v>
      </c>
      <c r="H354" s="2">
        <v>7051.41</v>
      </c>
      <c r="J354">
        <v>2023</v>
      </c>
      <c r="K354" t="s">
        <v>83</v>
      </c>
      <c r="L354" s="11">
        <v>0.43380000000000002</v>
      </c>
      <c r="M354" s="11">
        <v>0.20710000000000001</v>
      </c>
    </row>
    <row r="355" spans="1:13" x14ac:dyDescent="0.25">
      <c r="A355">
        <v>2022</v>
      </c>
      <c r="B355" t="s">
        <v>84</v>
      </c>
      <c r="C355" s="11">
        <v>0.44159999999999999</v>
      </c>
      <c r="E355">
        <v>2022</v>
      </c>
      <c r="F355" t="s">
        <v>84</v>
      </c>
      <c r="G355" s="11">
        <v>0.4385</v>
      </c>
      <c r="H355" s="2">
        <v>3770</v>
      </c>
      <c r="J355">
        <v>2023</v>
      </c>
      <c r="K355" t="s">
        <v>84</v>
      </c>
      <c r="L355" s="11">
        <v>0.37809999999999999</v>
      </c>
      <c r="M355" s="11">
        <v>0.45</v>
      </c>
    </row>
    <row r="356" spans="1:13" x14ac:dyDescent="0.25">
      <c r="A356">
        <v>2022</v>
      </c>
      <c r="B356" t="s">
        <v>85</v>
      </c>
      <c r="C356" s="11">
        <v>0.31859999999999999</v>
      </c>
      <c r="E356">
        <v>2022</v>
      </c>
      <c r="F356" t="s">
        <v>85</v>
      </c>
      <c r="G356" s="11">
        <v>0.52669999999999995</v>
      </c>
      <c r="H356" s="2">
        <v>7431.76</v>
      </c>
      <c r="J356">
        <v>2023</v>
      </c>
      <c r="K356" t="s">
        <v>85</v>
      </c>
      <c r="L356" s="11">
        <v>0.53290000000000004</v>
      </c>
      <c r="M356" s="11">
        <v>0.55549999999999999</v>
      </c>
    </row>
    <row r="357" spans="1:13" x14ac:dyDescent="0.25">
      <c r="A357">
        <v>2022</v>
      </c>
      <c r="B357" t="s">
        <v>86</v>
      </c>
      <c r="C357" s="11">
        <v>0.3715</v>
      </c>
      <c r="E357">
        <v>2022</v>
      </c>
      <c r="F357" t="s">
        <v>86</v>
      </c>
      <c r="G357" s="11">
        <v>0.40039999999999998</v>
      </c>
      <c r="H357" s="2">
        <v>5308.07</v>
      </c>
      <c r="J357">
        <v>2023</v>
      </c>
      <c r="K357" t="s">
        <v>86</v>
      </c>
      <c r="L357" s="11">
        <v>0.39219999999999999</v>
      </c>
      <c r="M357" s="11">
        <v>0.26100000000000001</v>
      </c>
    </row>
    <row r="358" spans="1:13" x14ac:dyDescent="0.25">
      <c r="A358">
        <v>2022</v>
      </c>
      <c r="B358" t="s">
        <v>87</v>
      </c>
      <c r="C358" s="11">
        <v>0.42699999999999999</v>
      </c>
      <c r="E358">
        <v>2022</v>
      </c>
      <c r="F358" t="s">
        <v>87</v>
      </c>
      <c r="G358" s="11">
        <v>0.4012</v>
      </c>
      <c r="H358" s="2">
        <v>6594.67</v>
      </c>
      <c r="J358">
        <v>2023</v>
      </c>
      <c r="K358" t="s">
        <v>87</v>
      </c>
      <c r="L358" s="11">
        <v>0.39800000000000002</v>
      </c>
      <c r="M358" s="11">
        <v>0.44469999999999998</v>
      </c>
    </row>
    <row r="359" spans="1:13" x14ac:dyDescent="0.25">
      <c r="A359">
        <v>2022</v>
      </c>
      <c r="B359" t="s">
        <v>88</v>
      </c>
      <c r="C359" s="11">
        <v>0.41980000000000001</v>
      </c>
      <c r="E359">
        <v>2022</v>
      </c>
      <c r="F359" t="s">
        <v>88</v>
      </c>
      <c r="G359" s="11">
        <v>0.26790000000000003</v>
      </c>
      <c r="H359" s="2">
        <v>6535</v>
      </c>
      <c r="J359">
        <v>2023</v>
      </c>
      <c r="K359" t="s">
        <v>88</v>
      </c>
      <c r="L359" s="11">
        <v>0.35599999999999998</v>
      </c>
      <c r="M359" s="11">
        <v>0.64980000000000004</v>
      </c>
    </row>
    <row r="360" spans="1:13" x14ac:dyDescent="0.25">
      <c r="A360">
        <v>2022</v>
      </c>
      <c r="B360" t="s">
        <v>89</v>
      </c>
      <c r="C360" s="11">
        <v>0.27289999999999998</v>
      </c>
      <c r="E360">
        <v>2022</v>
      </c>
      <c r="F360" t="s">
        <v>89</v>
      </c>
      <c r="G360" s="11">
        <v>0.4123</v>
      </c>
      <c r="H360" s="2">
        <v>5198.09</v>
      </c>
      <c r="J360">
        <v>2023</v>
      </c>
      <c r="K360" t="s">
        <v>89</v>
      </c>
      <c r="L360" s="11">
        <v>0.42520000000000002</v>
      </c>
      <c r="M360" s="11">
        <v>0.60360000000000003</v>
      </c>
    </row>
    <row r="361" spans="1:13" x14ac:dyDescent="0.25">
      <c r="A361">
        <v>2022</v>
      </c>
      <c r="B361" t="s">
        <v>90</v>
      </c>
      <c r="C361" s="11">
        <v>0.3589</v>
      </c>
      <c r="E361">
        <v>2022</v>
      </c>
      <c r="F361" t="s">
        <v>90</v>
      </c>
      <c r="G361" s="11">
        <v>0.25679999999999997</v>
      </c>
      <c r="H361" s="2">
        <v>7382.34</v>
      </c>
      <c r="J361">
        <v>2023</v>
      </c>
      <c r="K361" t="s">
        <v>90</v>
      </c>
      <c r="L361" s="11">
        <v>0.2858</v>
      </c>
      <c r="M361" s="11">
        <v>0.39050000000000001</v>
      </c>
    </row>
    <row r="362" spans="1:13" x14ac:dyDescent="0.25">
      <c r="A362">
        <v>2022</v>
      </c>
      <c r="B362" t="s">
        <v>91</v>
      </c>
      <c r="C362" s="11">
        <v>0.41589999999999999</v>
      </c>
      <c r="E362">
        <v>2022</v>
      </c>
      <c r="F362" t="s">
        <v>91</v>
      </c>
      <c r="G362" s="11">
        <v>0.22950000000000001</v>
      </c>
      <c r="H362" s="2">
        <v>6738.59</v>
      </c>
      <c r="J362">
        <v>2023</v>
      </c>
      <c r="K362" t="s">
        <v>91</v>
      </c>
      <c r="L362" s="11">
        <v>0.23430000000000001</v>
      </c>
      <c r="M362" s="11">
        <v>0.28589999999999999</v>
      </c>
    </row>
    <row r="363" spans="1:13" x14ac:dyDescent="0.25">
      <c r="A363">
        <v>2022</v>
      </c>
      <c r="B363" t="s">
        <v>92</v>
      </c>
      <c r="C363" s="11">
        <v>0.4355</v>
      </c>
      <c r="E363">
        <v>2022</v>
      </c>
      <c r="F363" t="s">
        <v>92</v>
      </c>
      <c r="G363" s="11">
        <v>0.41599999999999998</v>
      </c>
      <c r="H363" s="2">
        <v>4318.17</v>
      </c>
      <c r="J363">
        <v>2023</v>
      </c>
      <c r="K363" t="s">
        <v>92</v>
      </c>
      <c r="L363" s="11">
        <v>0.51529999999999998</v>
      </c>
      <c r="M363" s="11">
        <v>0.67949999999999999</v>
      </c>
    </row>
    <row r="364" spans="1:13" x14ac:dyDescent="0.25">
      <c r="A364">
        <v>2022</v>
      </c>
      <c r="B364" t="s">
        <v>93</v>
      </c>
      <c r="C364" s="11">
        <v>0.53680000000000005</v>
      </c>
      <c r="E364">
        <v>2022</v>
      </c>
      <c r="F364" t="s">
        <v>93</v>
      </c>
      <c r="G364" s="11">
        <v>0.41949999999999998</v>
      </c>
      <c r="H364" s="2">
        <v>6568</v>
      </c>
      <c r="J364">
        <v>2023</v>
      </c>
      <c r="K364" t="s">
        <v>93</v>
      </c>
      <c r="L364" s="11">
        <v>0.42909999999999998</v>
      </c>
      <c r="M364" s="11">
        <v>0.69040000000000001</v>
      </c>
    </row>
    <row r="365" spans="1:13" x14ac:dyDescent="0.25">
      <c r="A365">
        <v>2022</v>
      </c>
      <c r="B365" t="s">
        <v>94</v>
      </c>
      <c r="C365" s="11">
        <v>0.63719999999999999</v>
      </c>
      <c r="E365">
        <v>2022</v>
      </c>
      <c r="F365" t="s">
        <v>94</v>
      </c>
      <c r="G365" s="11">
        <v>0.60229999999999995</v>
      </c>
      <c r="H365" s="2">
        <v>4099.5</v>
      </c>
      <c r="J365">
        <v>2023</v>
      </c>
      <c r="K365" t="s">
        <v>94</v>
      </c>
      <c r="L365" s="11">
        <v>0.6008</v>
      </c>
      <c r="M365" s="11">
        <v>0.84009999999999996</v>
      </c>
    </row>
    <row r="366" spans="1:13" x14ac:dyDescent="0.25">
      <c r="A366">
        <v>2023</v>
      </c>
      <c r="B366" t="s">
        <v>44</v>
      </c>
      <c r="C366" s="11">
        <v>0.4698</v>
      </c>
      <c r="E366">
        <v>2023</v>
      </c>
      <c r="F366" t="s">
        <v>44</v>
      </c>
      <c r="G366" s="11">
        <v>0.218</v>
      </c>
      <c r="H366" s="2">
        <v>8792.73</v>
      </c>
    </row>
    <row r="367" spans="1:13" x14ac:dyDescent="0.25">
      <c r="A367">
        <v>2023</v>
      </c>
      <c r="B367" t="s">
        <v>45</v>
      </c>
      <c r="C367" s="11">
        <v>0.2331</v>
      </c>
      <c r="E367">
        <v>2023</v>
      </c>
      <c r="F367" t="s">
        <v>45</v>
      </c>
      <c r="G367" s="11">
        <v>0.42280000000000001</v>
      </c>
      <c r="H367" s="2">
        <v>7423.84</v>
      </c>
    </row>
    <row r="368" spans="1:13" x14ac:dyDescent="0.25">
      <c r="A368">
        <v>2023</v>
      </c>
      <c r="B368" t="s">
        <v>46</v>
      </c>
      <c r="C368" s="11">
        <v>0.47899999999999998</v>
      </c>
      <c r="E368">
        <v>2023</v>
      </c>
      <c r="F368" t="s">
        <v>46</v>
      </c>
      <c r="G368" s="11">
        <v>0.4093</v>
      </c>
      <c r="H368" s="2">
        <v>9130</v>
      </c>
    </row>
    <row r="369" spans="1:8" x14ac:dyDescent="0.25">
      <c r="A369">
        <v>2023</v>
      </c>
      <c r="B369" t="s">
        <v>47</v>
      </c>
      <c r="C369" s="11">
        <v>0.61729999999999996</v>
      </c>
      <c r="E369">
        <v>2023</v>
      </c>
      <c r="F369" t="s">
        <v>47</v>
      </c>
      <c r="G369" s="11">
        <v>0.5867</v>
      </c>
      <c r="H369" s="2">
        <v>6512.74</v>
      </c>
    </row>
    <row r="370" spans="1:8" x14ac:dyDescent="0.25">
      <c r="A370">
        <v>2023</v>
      </c>
      <c r="B370" t="s">
        <v>48</v>
      </c>
      <c r="C370" s="11">
        <v>0.44359999999999999</v>
      </c>
      <c r="E370">
        <v>2023</v>
      </c>
      <c r="F370" t="s">
        <v>48</v>
      </c>
      <c r="G370" s="11">
        <v>0.31009999999999999</v>
      </c>
      <c r="H370" s="2">
        <v>6600</v>
      </c>
    </row>
    <row r="371" spans="1:8" x14ac:dyDescent="0.25">
      <c r="A371">
        <v>2023</v>
      </c>
      <c r="B371" t="s">
        <v>49</v>
      </c>
      <c r="C371" s="11">
        <v>0.51549999999999996</v>
      </c>
      <c r="E371">
        <v>2023</v>
      </c>
      <c r="F371" t="s">
        <v>49</v>
      </c>
      <c r="G371" s="11">
        <v>0.29220000000000002</v>
      </c>
      <c r="H371" s="2">
        <v>7711.1</v>
      </c>
    </row>
    <row r="372" spans="1:8" x14ac:dyDescent="0.25">
      <c r="A372">
        <v>2023</v>
      </c>
      <c r="B372" t="s">
        <v>50</v>
      </c>
      <c r="C372" s="11">
        <v>0.36049999999999999</v>
      </c>
      <c r="E372">
        <v>2023</v>
      </c>
      <c r="F372" t="s">
        <v>50</v>
      </c>
      <c r="G372" s="11">
        <v>0.26850000000000002</v>
      </c>
      <c r="H372" s="2">
        <v>8084.48</v>
      </c>
    </row>
    <row r="373" spans="1:8" x14ac:dyDescent="0.25">
      <c r="A373">
        <v>2023</v>
      </c>
      <c r="B373" t="s">
        <v>51</v>
      </c>
      <c r="C373" s="11">
        <v>0.69789999999999996</v>
      </c>
      <c r="E373">
        <v>2023</v>
      </c>
      <c r="F373" t="s">
        <v>51</v>
      </c>
      <c r="G373" s="11">
        <v>0.50939999999999996</v>
      </c>
      <c r="H373" s="2">
        <v>8060</v>
      </c>
    </row>
    <row r="374" spans="1:8" x14ac:dyDescent="0.25">
      <c r="A374">
        <v>2023</v>
      </c>
      <c r="B374" t="s">
        <v>52</v>
      </c>
      <c r="C374" s="11">
        <v>0.63660000000000005</v>
      </c>
      <c r="E374">
        <v>2023</v>
      </c>
      <c r="F374" t="s">
        <v>52</v>
      </c>
      <c r="G374" s="11">
        <v>0.4496</v>
      </c>
      <c r="H374" s="2">
        <v>9880</v>
      </c>
    </row>
    <row r="375" spans="1:8" x14ac:dyDescent="0.25">
      <c r="A375">
        <v>2023</v>
      </c>
      <c r="B375" t="s">
        <v>53</v>
      </c>
      <c r="C375" s="11">
        <v>0.35139999999999999</v>
      </c>
      <c r="E375">
        <v>2023</v>
      </c>
      <c r="F375" t="s">
        <v>53</v>
      </c>
      <c r="G375" s="11">
        <v>0.191</v>
      </c>
      <c r="H375" s="2">
        <v>6980</v>
      </c>
    </row>
    <row r="376" spans="1:8" x14ac:dyDescent="0.25">
      <c r="A376">
        <v>2023</v>
      </c>
      <c r="B376" t="s">
        <v>54</v>
      </c>
      <c r="C376" s="11">
        <v>0.48280000000000001</v>
      </c>
      <c r="E376">
        <v>2023</v>
      </c>
      <c r="F376" t="s">
        <v>54</v>
      </c>
      <c r="G376" s="11">
        <v>0.36870000000000003</v>
      </c>
      <c r="H376" s="2">
        <v>6155.74</v>
      </c>
    </row>
    <row r="377" spans="1:8" x14ac:dyDescent="0.25">
      <c r="A377">
        <v>2023</v>
      </c>
      <c r="B377" t="s">
        <v>55</v>
      </c>
      <c r="C377" s="11">
        <v>0.42430000000000001</v>
      </c>
      <c r="E377">
        <v>2023</v>
      </c>
      <c r="F377" t="s">
        <v>55</v>
      </c>
      <c r="G377" s="11">
        <v>0.29480000000000001</v>
      </c>
      <c r="H377" s="2">
        <v>6195</v>
      </c>
    </row>
    <row r="378" spans="1:8" x14ac:dyDescent="0.25">
      <c r="A378">
        <v>2023</v>
      </c>
      <c r="B378" t="s">
        <v>56</v>
      </c>
      <c r="C378" s="11">
        <v>0.4163</v>
      </c>
      <c r="E378">
        <v>2023</v>
      </c>
      <c r="F378" t="s">
        <v>56</v>
      </c>
      <c r="G378" s="11">
        <v>0.34150000000000003</v>
      </c>
      <c r="H378" s="2">
        <v>5865.52</v>
      </c>
    </row>
    <row r="379" spans="1:8" x14ac:dyDescent="0.25">
      <c r="A379">
        <v>2023</v>
      </c>
      <c r="B379" t="s">
        <v>57</v>
      </c>
      <c r="C379" s="11">
        <v>0.4239</v>
      </c>
      <c r="E379">
        <v>2023</v>
      </c>
      <c r="F379" t="s">
        <v>57</v>
      </c>
      <c r="G379" s="11">
        <v>0.24759999999999999</v>
      </c>
      <c r="H379" s="2">
        <v>7490</v>
      </c>
    </row>
    <row r="380" spans="1:8" x14ac:dyDescent="0.25">
      <c r="A380">
        <v>2023</v>
      </c>
      <c r="B380" t="s">
        <v>58</v>
      </c>
      <c r="C380" s="11">
        <v>0.75070000000000003</v>
      </c>
      <c r="E380">
        <v>2023</v>
      </c>
      <c r="F380" t="s">
        <v>58</v>
      </c>
      <c r="G380" s="11">
        <v>0.5554</v>
      </c>
      <c r="H380" s="2">
        <v>8075</v>
      </c>
    </row>
    <row r="381" spans="1:8" x14ac:dyDescent="0.25">
      <c r="A381">
        <v>2023</v>
      </c>
      <c r="B381" t="s">
        <v>59</v>
      </c>
      <c r="C381" s="11">
        <v>0.54149999999999998</v>
      </c>
      <c r="E381">
        <v>2023</v>
      </c>
      <c r="F381" t="s">
        <v>59</v>
      </c>
      <c r="G381" s="11">
        <v>0.45839999999999997</v>
      </c>
      <c r="H381" s="2">
        <v>7984.49</v>
      </c>
    </row>
    <row r="382" spans="1:8" x14ac:dyDescent="0.25">
      <c r="A382">
        <v>2023</v>
      </c>
      <c r="B382" t="s">
        <v>60</v>
      </c>
      <c r="C382" s="11">
        <v>0.59219999999999995</v>
      </c>
      <c r="E382">
        <v>2023</v>
      </c>
      <c r="F382" t="s">
        <v>60</v>
      </c>
      <c r="G382" s="11">
        <v>0.52859999999999996</v>
      </c>
      <c r="H382" s="2">
        <v>7395.23</v>
      </c>
    </row>
    <row r="383" spans="1:8" x14ac:dyDescent="0.25">
      <c r="A383">
        <v>2023</v>
      </c>
      <c r="B383" t="s">
        <v>61</v>
      </c>
      <c r="C383" s="11">
        <v>0.55889999999999995</v>
      </c>
      <c r="E383">
        <v>2023</v>
      </c>
      <c r="F383" t="s">
        <v>61</v>
      </c>
      <c r="G383" s="11">
        <v>0.39269999999999999</v>
      </c>
      <c r="H383" s="2">
        <v>5546</v>
      </c>
    </row>
    <row r="384" spans="1:8" x14ac:dyDescent="0.25">
      <c r="A384">
        <v>2023</v>
      </c>
      <c r="B384" t="s">
        <v>62</v>
      </c>
      <c r="C384" s="11">
        <v>0.44779999999999998</v>
      </c>
      <c r="E384">
        <v>2023</v>
      </c>
      <c r="F384" t="s">
        <v>62</v>
      </c>
      <c r="G384" s="11">
        <v>0.2145</v>
      </c>
      <c r="H384" s="2">
        <v>4628</v>
      </c>
    </row>
    <row r="385" spans="1:8" x14ac:dyDescent="0.25">
      <c r="A385">
        <v>2023</v>
      </c>
      <c r="B385" t="s">
        <v>63</v>
      </c>
      <c r="C385" s="11">
        <v>0.40589999999999998</v>
      </c>
      <c r="E385">
        <v>2023</v>
      </c>
      <c r="F385" t="s">
        <v>63</v>
      </c>
      <c r="G385" s="11">
        <v>0.42370000000000002</v>
      </c>
      <c r="H385" s="2">
        <v>7956.18</v>
      </c>
    </row>
    <row r="386" spans="1:8" x14ac:dyDescent="0.25">
      <c r="A386">
        <v>2023</v>
      </c>
      <c r="B386" t="s">
        <v>64</v>
      </c>
      <c r="C386" s="11">
        <v>0.45669999999999999</v>
      </c>
      <c r="E386">
        <v>2023</v>
      </c>
      <c r="F386" t="s">
        <v>64</v>
      </c>
      <c r="G386" s="11">
        <v>0.36049999999999999</v>
      </c>
      <c r="H386" s="2">
        <v>8390</v>
      </c>
    </row>
    <row r="387" spans="1:8" x14ac:dyDescent="0.25">
      <c r="A387">
        <v>2023</v>
      </c>
      <c r="B387" t="s">
        <v>65</v>
      </c>
      <c r="C387" s="11">
        <v>0.4834</v>
      </c>
      <c r="E387">
        <v>2023</v>
      </c>
      <c r="F387" t="s">
        <v>65</v>
      </c>
      <c r="G387" s="11">
        <v>0.40770000000000001</v>
      </c>
      <c r="H387" s="2">
        <v>8832.56</v>
      </c>
    </row>
    <row r="388" spans="1:8" x14ac:dyDescent="0.25">
      <c r="A388">
        <v>2023</v>
      </c>
      <c r="B388" t="s">
        <v>66</v>
      </c>
      <c r="C388" s="11">
        <v>0.48609999999999998</v>
      </c>
      <c r="E388">
        <v>2023</v>
      </c>
      <c r="F388" t="s">
        <v>66</v>
      </c>
      <c r="G388" s="11">
        <v>0.44469999999999998</v>
      </c>
      <c r="H388" s="2">
        <v>6305</v>
      </c>
    </row>
    <row r="389" spans="1:8" x14ac:dyDescent="0.25">
      <c r="A389">
        <v>2023</v>
      </c>
      <c r="B389" t="s">
        <v>67</v>
      </c>
      <c r="C389" s="11">
        <v>0.35880000000000001</v>
      </c>
      <c r="E389">
        <v>2023</v>
      </c>
      <c r="F389" t="s">
        <v>67</v>
      </c>
      <c r="G389" s="11">
        <v>0.31909999999999999</v>
      </c>
      <c r="H389" s="2">
        <v>8939</v>
      </c>
    </row>
    <row r="390" spans="1:8" x14ac:dyDescent="0.25">
      <c r="A390">
        <v>2023</v>
      </c>
      <c r="B390" t="s">
        <v>68</v>
      </c>
      <c r="C390" s="11">
        <v>0.64490000000000003</v>
      </c>
      <c r="E390">
        <v>2023</v>
      </c>
      <c r="F390" t="s">
        <v>68</v>
      </c>
      <c r="G390" s="11">
        <v>0.5171</v>
      </c>
      <c r="H390" s="2">
        <v>3909</v>
      </c>
    </row>
    <row r="391" spans="1:8" x14ac:dyDescent="0.25">
      <c r="A391">
        <v>2023</v>
      </c>
      <c r="B391" t="s">
        <v>69</v>
      </c>
      <c r="C391" s="11">
        <v>0.66700000000000004</v>
      </c>
      <c r="E391">
        <v>2023</v>
      </c>
      <c r="F391" t="s">
        <v>69</v>
      </c>
      <c r="G391" s="11">
        <v>0.4103</v>
      </c>
      <c r="H391" s="2">
        <v>7200</v>
      </c>
    </row>
    <row r="392" spans="1:8" x14ac:dyDescent="0.25">
      <c r="A392">
        <v>2023</v>
      </c>
      <c r="B392" t="s">
        <v>70</v>
      </c>
      <c r="C392" s="11">
        <v>0.60409999999999997</v>
      </c>
      <c r="E392">
        <v>2023</v>
      </c>
      <c r="F392" t="s">
        <v>70</v>
      </c>
      <c r="G392" s="11">
        <v>0.61619999999999997</v>
      </c>
      <c r="H392" s="2">
        <v>5391.5</v>
      </c>
    </row>
    <row r="393" spans="1:8" x14ac:dyDescent="0.25">
      <c r="A393">
        <v>2023</v>
      </c>
      <c r="B393" t="s">
        <v>71</v>
      </c>
      <c r="C393" s="11">
        <v>0.5595</v>
      </c>
      <c r="E393">
        <v>2023</v>
      </c>
      <c r="F393" t="s">
        <v>71</v>
      </c>
      <c r="G393" s="11">
        <v>0.53549999999999998</v>
      </c>
      <c r="H393" s="2">
        <v>11960.6</v>
      </c>
    </row>
    <row r="394" spans="1:8" x14ac:dyDescent="0.25">
      <c r="A394">
        <v>2023</v>
      </c>
      <c r="B394" t="s">
        <v>72</v>
      </c>
      <c r="C394" s="11">
        <v>0.55500000000000005</v>
      </c>
      <c r="E394">
        <v>2023</v>
      </c>
      <c r="F394" t="s">
        <v>72</v>
      </c>
      <c r="G394" s="11">
        <v>0.37840000000000001</v>
      </c>
      <c r="H394" s="2">
        <v>12726</v>
      </c>
    </row>
    <row r="395" spans="1:8" x14ac:dyDescent="0.25">
      <c r="A395">
        <v>2023</v>
      </c>
      <c r="B395" t="s">
        <v>73</v>
      </c>
      <c r="C395" s="11">
        <v>0.36159999999999998</v>
      </c>
      <c r="E395">
        <v>2023</v>
      </c>
      <c r="F395" t="s">
        <v>73</v>
      </c>
      <c r="G395" s="11">
        <v>0.3342</v>
      </c>
      <c r="H395" s="2">
        <v>8840</v>
      </c>
    </row>
    <row r="396" spans="1:8" x14ac:dyDescent="0.25">
      <c r="A396">
        <v>2023</v>
      </c>
      <c r="B396" t="s">
        <v>74</v>
      </c>
      <c r="C396" s="11">
        <v>0.628</v>
      </c>
      <c r="E396">
        <v>2023</v>
      </c>
      <c r="F396" t="s">
        <v>74</v>
      </c>
      <c r="G396" s="11">
        <v>0.48399999999999999</v>
      </c>
      <c r="H396" s="2">
        <v>7410</v>
      </c>
    </row>
    <row r="397" spans="1:8" x14ac:dyDescent="0.25">
      <c r="A397">
        <v>2023</v>
      </c>
      <c r="B397" t="s">
        <v>75</v>
      </c>
      <c r="C397" s="11">
        <v>0.51449999999999996</v>
      </c>
      <c r="E397">
        <v>2023</v>
      </c>
      <c r="F397" t="s">
        <v>75</v>
      </c>
      <c r="G397" s="11">
        <v>0.43130000000000002</v>
      </c>
      <c r="H397" s="2">
        <v>5739.75</v>
      </c>
    </row>
    <row r="398" spans="1:8" x14ac:dyDescent="0.25">
      <c r="A398">
        <v>2023</v>
      </c>
      <c r="B398" t="s">
        <v>76</v>
      </c>
      <c r="C398" s="11">
        <v>0.5776</v>
      </c>
      <c r="E398">
        <v>2023</v>
      </c>
      <c r="F398" t="s">
        <v>76</v>
      </c>
      <c r="G398" s="11">
        <v>0.43780000000000002</v>
      </c>
      <c r="H398" s="2">
        <v>6045</v>
      </c>
    </row>
    <row r="399" spans="1:8" x14ac:dyDescent="0.25">
      <c r="A399">
        <v>2023</v>
      </c>
      <c r="B399" t="s">
        <v>77</v>
      </c>
      <c r="C399" s="11">
        <v>0.48609999999999998</v>
      </c>
      <c r="E399">
        <v>2023</v>
      </c>
      <c r="F399" t="s">
        <v>77</v>
      </c>
      <c r="G399" s="11">
        <v>0.37490000000000001</v>
      </c>
      <c r="H399" s="2">
        <v>6374.5</v>
      </c>
    </row>
    <row r="400" spans="1:8" x14ac:dyDescent="0.25">
      <c r="A400">
        <v>2023</v>
      </c>
      <c r="B400" t="s">
        <v>78</v>
      </c>
      <c r="C400" s="11">
        <v>0.47239999999999999</v>
      </c>
      <c r="E400">
        <v>2023</v>
      </c>
      <c r="F400" t="s">
        <v>78</v>
      </c>
      <c r="G400" s="11">
        <v>0.59289999999999998</v>
      </c>
      <c r="H400" s="2">
        <v>7341</v>
      </c>
    </row>
    <row r="401" spans="1:8" x14ac:dyDescent="0.25">
      <c r="A401">
        <v>2023</v>
      </c>
      <c r="B401" t="s">
        <v>79</v>
      </c>
      <c r="C401" s="11">
        <v>0.49840000000000001</v>
      </c>
      <c r="E401">
        <v>2023</v>
      </c>
      <c r="F401" t="s">
        <v>79</v>
      </c>
      <c r="G401" s="11">
        <v>0.44490000000000002</v>
      </c>
      <c r="H401" s="2">
        <v>6891</v>
      </c>
    </row>
    <row r="402" spans="1:8" x14ac:dyDescent="0.25">
      <c r="A402">
        <v>2023</v>
      </c>
      <c r="B402" t="s">
        <v>80</v>
      </c>
      <c r="C402" s="11">
        <v>0.51629999999999998</v>
      </c>
      <c r="E402">
        <v>2023</v>
      </c>
      <c r="F402" t="s">
        <v>80</v>
      </c>
      <c r="G402" s="11">
        <v>0.35720000000000002</v>
      </c>
      <c r="H402" s="2">
        <v>5388</v>
      </c>
    </row>
    <row r="403" spans="1:8" x14ac:dyDescent="0.25">
      <c r="A403">
        <v>2023</v>
      </c>
      <c r="B403" t="s">
        <v>81</v>
      </c>
      <c r="C403" s="11">
        <v>0.43740000000000001</v>
      </c>
      <c r="E403">
        <v>2023</v>
      </c>
      <c r="F403" t="s">
        <v>81</v>
      </c>
      <c r="G403" s="11">
        <v>0.27339999999999998</v>
      </c>
      <c r="H403" s="2">
        <v>8137.33</v>
      </c>
    </row>
    <row r="404" spans="1:8" x14ac:dyDescent="0.25">
      <c r="A404">
        <v>2023</v>
      </c>
      <c r="B404" t="s">
        <v>82</v>
      </c>
      <c r="C404" s="11">
        <v>0.37269999999999998</v>
      </c>
      <c r="E404">
        <v>2023</v>
      </c>
      <c r="F404" t="s">
        <v>82</v>
      </c>
      <c r="G404" s="11">
        <v>0.40689999999999998</v>
      </c>
      <c r="H404" s="2">
        <v>7884.56</v>
      </c>
    </row>
    <row r="405" spans="1:8" x14ac:dyDescent="0.25">
      <c r="A405">
        <v>2023</v>
      </c>
      <c r="B405" t="s">
        <v>95</v>
      </c>
      <c r="C405" s="11">
        <v>0.69159999999999999</v>
      </c>
      <c r="E405">
        <v>2023</v>
      </c>
      <c r="F405" t="s">
        <v>95</v>
      </c>
      <c r="G405" s="11">
        <v>0.43309999999999998</v>
      </c>
      <c r="H405" s="2">
        <v>3600</v>
      </c>
    </row>
    <row r="406" spans="1:8" x14ac:dyDescent="0.25">
      <c r="A406">
        <v>2023</v>
      </c>
      <c r="B406" t="s">
        <v>83</v>
      </c>
      <c r="C406" s="11">
        <v>0.54339999999999999</v>
      </c>
      <c r="E406">
        <v>2023</v>
      </c>
      <c r="F406" t="s">
        <v>83</v>
      </c>
      <c r="G406" s="11">
        <v>0.41849999999999998</v>
      </c>
      <c r="H406" s="2">
        <v>7569</v>
      </c>
    </row>
    <row r="407" spans="1:8" x14ac:dyDescent="0.25">
      <c r="A407">
        <v>2023</v>
      </c>
      <c r="B407" t="s">
        <v>84</v>
      </c>
      <c r="C407" s="11">
        <v>0.50919999999999999</v>
      </c>
      <c r="E407">
        <v>2023</v>
      </c>
      <c r="F407" t="s">
        <v>84</v>
      </c>
      <c r="G407" s="11">
        <v>0.31790000000000002</v>
      </c>
      <c r="H407" s="2">
        <v>3999.41</v>
      </c>
    </row>
    <row r="408" spans="1:8" x14ac:dyDescent="0.25">
      <c r="A408">
        <v>2023</v>
      </c>
      <c r="B408" t="s">
        <v>85</v>
      </c>
      <c r="C408" s="11">
        <v>0.378</v>
      </c>
      <c r="E408">
        <v>2023</v>
      </c>
      <c r="F408" t="s">
        <v>85</v>
      </c>
      <c r="G408" s="11">
        <v>0.5534</v>
      </c>
      <c r="H408" s="2">
        <v>8745.35</v>
      </c>
    </row>
    <row r="409" spans="1:8" x14ac:dyDescent="0.25">
      <c r="A409">
        <v>2023</v>
      </c>
      <c r="B409" t="s">
        <v>86</v>
      </c>
      <c r="C409" s="11">
        <v>0.54020000000000001</v>
      </c>
      <c r="E409">
        <v>2023</v>
      </c>
      <c r="F409" t="s">
        <v>86</v>
      </c>
      <c r="G409" s="11">
        <v>0.39360000000000001</v>
      </c>
      <c r="H409" s="2">
        <v>5776.1</v>
      </c>
    </row>
    <row r="410" spans="1:8" x14ac:dyDescent="0.25">
      <c r="A410">
        <v>2023</v>
      </c>
      <c r="B410" t="s">
        <v>87</v>
      </c>
      <c r="C410" s="11">
        <v>0.52010000000000001</v>
      </c>
      <c r="E410">
        <v>2023</v>
      </c>
      <c r="F410" t="s">
        <v>87</v>
      </c>
      <c r="G410" s="11">
        <v>0.38850000000000001</v>
      </c>
      <c r="H410" s="2">
        <v>7095.96</v>
      </c>
    </row>
    <row r="411" spans="1:8" x14ac:dyDescent="0.25">
      <c r="A411">
        <v>2023</v>
      </c>
      <c r="B411" t="s">
        <v>88</v>
      </c>
      <c r="C411" s="11">
        <v>0.41310000000000002</v>
      </c>
      <c r="E411">
        <v>2023</v>
      </c>
      <c r="F411" t="s">
        <v>88</v>
      </c>
      <c r="G411" s="11">
        <v>0.36699999999999999</v>
      </c>
      <c r="H411" s="2">
        <v>7160</v>
      </c>
    </row>
    <row r="412" spans="1:8" x14ac:dyDescent="0.25">
      <c r="A412">
        <v>2023</v>
      </c>
      <c r="B412" t="s">
        <v>89</v>
      </c>
      <c r="C412" s="11">
        <v>0.31559999999999999</v>
      </c>
      <c r="E412">
        <v>2023</v>
      </c>
      <c r="F412" t="s">
        <v>89</v>
      </c>
      <c r="G412" s="11">
        <v>0.40089999999999998</v>
      </c>
      <c r="H412" s="2">
        <v>6051.58</v>
      </c>
    </row>
    <row r="413" spans="1:8" x14ac:dyDescent="0.25">
      <c r="A413">
        <v>2023</v>
      </c>
      <c r="B413" t="s">
        <v>90</v>
      </c>
      <c r="C413" s="11">
        <v>0.41749999999999998</v>
      </c>
      <c r="E413">
        <v>2023</v>
      </c>
      <c r="F413" t="s">
        <v>90</v>
      </c>
      <c r="G413" s="11">
        <v>0.28749999999999998</v>
      </c>
      <c r="H413" s="2">
        <v>7428.44</v>
      </c>
    </row>
    <row r="414" spans="1:8" x14ac:dyDescent="0.25">
      <c r="A414">
        <v>2023</v>
      </c>
      <c r="B414" t="s">
        <v>91</v>
      </c>
      <c r="C414" s="11">
        <v>0.46679999999999999</v>
      </c>
      <c r="E414">
        <v>2023</v>
      </c>
      <c r="F414" t="s">
        <v>91</v>
      </c>
      <c r="G414" s="11">
        <v>0.2571</v>
      </c>
      <c r="H414" s="2">
        <v>6830.97</v>
      </c>
    </row>
    <row r="415" spans="1:8" x14ac:dyDescent="0.25">
      <c r="A415">
        <v>2023</v>
      </c>
      <c r="B415" t="s">
        <v>92</v>
      </c>
      <c r="C415" s="11">
        <v>0.57230000000000003</v>
      </c>
      <c r="E415">
        <v>2023</v>
      </c>
      <c r="F415" t="s">
        <v>92</v>
      </c>
      <c r="G415" s="11">
        <v>0.51519999999999999</v>
      </c>
      <c r="H415" s="2">
        <v>4749.58</v>
      </c>
    </row>
    <row r="416" spans="1:8" x14ac:dyDescent="0.25">
      <c r="A416">
        <v>2023</v>
      </c>
      <c r="B416" t="s">
        <v>93</v>
      </c>
      <c r="C416" s="11">
        <v>0.62270000000000003</v>
      </c>
      <c r="E416">
        <v>2023</v>
      </c>
      <c r="F416" t="s">
        <v>93</v>
      </c>
      <c r="G416" s="11">
        <v>0.43070000000000003</v>
      </c>
      <c r="H416" s="2">
        <v>6883</v>
      </c>
    </row>
    <row r="417" spans="1:8" x14ac:dyDescent="0.25">
      <c r="A417">
        <v>2023</v>
      </c>
      <c r="B417" t="s">
        <v>94</v>
      </c>
      <c r="C417" s="11">
        <v>0.68469999999999998</v>
      </c>
      <c r="E417">
        <v>2023</v>
      </c>
      <c r="F417" t="s">
        <v>94</v>
      </c>
      <c r="G417" s="11">
        <v>0.60460000000000003</v>
      </c>
      <c r="H417" s="2">
        <v>5233.5</v>
      </c>
    </row>
    <row r="418" spans="1:8" x14ac:dyDescent="0.25">
      <c r="A418">
        <v>2024</v>
      </c>
      <c r="B418" t="s">
        <v>44</v>
      </c>
      <c r="C418" s="11">
        <v>0.55489999999999995</v>
      </c>
    </row>
    <row r="419" spans="1:8" x14ac:dyDescent="0.25">
      <c r="A419">
        <v>2024</v>
      </c>
      <c r="B419" t="s">
        <v>45</v>
      </c>
      <c r="C419" s="11">
        <v>0.29330000000000001</v>
      </c>
    </row>
    <row r="420" spans="1:8" x14ac:dyDescent="0.25">
      <c r="A420">
        <v>2024</v>
      </c>
      <c r="B420" t="s">
        <v>46</v>
      </c>
      <c r="C420" s="11">
        <v>0.53600000000000003</v>
      </c>
    </row>
    <row r="421" spans="1:8" x14ac:dyDescent="0.25">
      <c r="A421">
        <v>2024</v>
      </c>
      <c r="B421" t="s">
        <v>47</v>
      </c>
      <c r="C421" s="11">
        <v>0.63100000000000001</v>
      </c>
    </row>
    <row r="422" spans="1:8" x14ac:dyDescent="0.25">
      <c r="A422">
        <v>2024</v>
      </c>
      <c r="B422" t="s">
        <v>48</v>
      </c>
      <c r="C422" s="11">
        <v>0.47160000000000002</v>
      </c>
    </row>
    <row r="423" spans="1:8" x14ac:dyDescent="0.25">
      <c r="A423">
        <v>2024</v>
      </c>
      <c r="B423" t="s">
        <v>49</v>
      </c>
      <c r="C423" s="11">
        <v>0.51649999999999996</v>
      </c>
    </row>
    <row r="424" spans="1:8" x14ac:dyDescent="0.25">
      <c r="A424">
        <v>2024</v>
      </c>
      <c r="B424" t="s">
        <v>50</v>
      </c>
      <c r="C424" s="11">
        <v>0.38740000000000002</v>
      </c>
    </row>
    <row r="425" spans="1:8" x14ac:dyDescent="0.25">
      <c r="A425">
        <v>2024</v>
      </c>
      <c r="B425" t="s">
        <v>51</v>
      </c>
      <c r="C425" s="11">
        <v>0.70079999999999998</v>
      </c>
    </row>
    <row r="426" spans="1:8" x14ac:dyDescent="0.25">
      <c r="A426">
        <v>2024</v>
      </c>
      <c r="B426" t="s">
        <v>52</v>
      </c>
      <c r="C426" s="11">
        <v>0.69330000000000003</v>
      </c>
    </row>
    <row r="427" spans="1:8" x14ac:dyDescent="0.25">
      <c r="A427">
        <v>2024</v>
      </c>
      <c r="B427" t="s">
        <v>53</v>
      </c>
      <c r="C427" s="11">
        <v>0.3866</v>
      </c>
    </row>
    <row r="428" spans="1:8" x14ac:dyDescent="0.25">
      <c r="A428">
        <v>2024</v>
      </c>
      <c r="B428" t="s">
        <v>54</v>
      </c>
      <c r="C428" s="11">
        <v>0.48830000000000001</v>
      </c>
    </row>
    <row r="429" spans="1:8" x14ac:dyDescent="0.25">
      <c r="A429">
        <v>2024</v>
      </c>
      <c r="B429" t="s">
        <v>55</v>
      </c>
      <c r="C429" s="11">
        <v>0.44290000000000002</v>
      </c>
    </row>
    <row r="430" spans="1:8" x14ac:dyDescent="0.25">
      <c r="A430">
        <v>2024</v>
      </c>
      <c r="B430" t="s">
        <v>56</v>
      </c>
      <c r="C430" s="11">
        <v>0.4078</v>
      </c>
    </row>
    <row r="431" spans="1:8" x14ac:dyDescent="0.25">
      <c r="A431">
        <v>2024</v>
      </c>
      <c r="B431" t="s">
        <v>57</v>
      </c>
      <c r="C431" s="11">
        <v>0.4914</v>
      </c>
    </row>
    <row r="432" spans="1:8" x14ac:dyDescent="0.25">
      <c r="A432">
        <v>2024</v>
      </c>
      <c r="B432" t="s">
        <v>58</v>
      </c>
      <c r="C432" s="11">
        <v>0.72409999999999997</v>
      </c>
    </row>
    <row r="433" spans="1:3" x14ac:dyDescent="0.25">
      <c r="A433">
        <v>2024</v>
      </c>
      <c r="B433" t="s">
        <v>59</v>
      </c>
      <c r="C433" s="11">
        <v>0.55910000000000004</v>
      </c>
    </row>
    <row r="434" spans="1:3" x14ac:dyDescent="0.25">
      <c r="A434">
        <v>2024</v>
      </c>
      <c r="B434" t="s">
        <v>60</v>
      </c>
      <c r="C434" s="11">
        <v>0.60640000000000005</v>
      </c>
    </row>
    <row r="435" spans="1:3" x14ac:dyDescent="0.25">
      <c r="A435">
        <v>2024</v>
      </c>
      <c r="B435" t="s">
        <v>61</v>
      </c>
      <c r="C435" s="11">
        <v>0.62070000000000003</v>
      </c>
    </row>
    <row r="436" spans="1:3" x14ac:dyDescent="0.25">
      <c r="A436">
        <v>2024</v>
      </c>
      <c r="B436" t="s">
        <v>62</v>
      </c>
      <c r="C436" s="11">
        <v>0.46860000000000002</v>
      </c>
    </row>
    <row r="437" spans="1:3" x14ac:dyDescent="0.25">
      <c r="A437">
        <v>2024</v>
      </c>
      <c r="B437" t="s">
        <v>63</v>
      </c>
      <c r="C437" s="11">
        <v>0.51719999999999999</v>
      </c>
    </row>
    <row r="438" spans="1:3" x14ac:dyDescent="0.25">
      <c r="A438">
        <v>2024</v>
      </c>
      <c r="B438" t="s">
        <v>64</v>
      </c>
      <c r="C438" s="11">
        <v>0.49159999999999998</v>
      </c>
    </row>
    <row r="439" spans="1:3" x14ac:dyDescent="0.25">
      <c r="A439">
        <v>2024</v>
      </c>
      <c r="B439" t="s">
        <v>65</v>
      </c>
      <c r="C439" s="11">
        <v>0.51690000000000003</v>
      </c>
    </row>
    <row r="440" spans="1:3" x14ac:dyDescent="0.25">
      <c r="A440">
        <v>2024</v>
      </c>
      <c r="B440" t="s">
        <v>66</v>
      </c>
      <c r="C440" s="11">
        <v>0.49690000000000001</v>
      </c>
    </row>
    <row r="441" spans="1:3" x14ac:dyDescent="0.25">
      <c r="A441">
        <v>2024</v>
      </c>
      <c r="B441" t="s">
        <v>67</v>
      </c>
      <c r="C441" s="11">
        <v>0.40589999999999998</v>
      </c>
    </row>
    <row r="442" spans="1:3" x14ac:dyDescent="0.25">
      <c r="A442">
        <v>2024</v>
      </c>
      <c r="B442" t="s">
        <v>68</v>
      </c>
      <c r="C442" s="11">
        <v>0.68859999999999999</v>
      </c>
    </row>
    <row r="443" spans="1:3" x14ac:dyDescent="0.25">
      <c r="A443">
        <v>2024</v>
      </c>
      <c r="B443" t="s">
        <v>69</v>
      </c>
      <c r="C443" s="11">
        <v>0.64529999999999998</v>
      </c>
    </row>
    <row r="444" spans="1:3" x14ac:dyDescent="0.25">
      <c r="A444">
        <v>2024</v>
      </c>
      <c r="B444" t="s">
        <v>70</v>
      </c>
      <c r="C444" s="11">
        <v>0.61519999999999997</v>
      </c>
    </row>
    <row r="445" spans="1:3" x14ac:dyDescent="0.25">
      <c r="A445">
        <v>2024</v>
      </c>
      <c r="B445" t="s">
        <v>71</v>
      </c>
      <c r="C445" s="11">
        <v>0.6149</v>
      </c>
    </row>
    <row r="446" spans="1:3" x14ac:dyDescent="0.25">
      <c r="A446">
        <v>2024</v>
      </c>
      <c r="B446" t="s">
        <v>72</v>
      </c>
      <c r="C446" s="11">
        <v>0.57689999999999997</v>
      </c>
    </row>
    <row r="447" spans="1:3" x14ac:dyDescent="0.25">
      <c r="A447">
        <v>2024</v>
      </c>
      <c r="B447" t="s">
        <v>73</v>
      </c>
      <c r="C447" s="11">
        <v>0.35499999999999998</v>
      </c>
    </row>
    <row r="448" spans="1:3" x14ac:dyDescent="0.25">
      <c r="A448">
        <v>2024</v>
      </c>
      <c r="B448" t="s">
        <v>74</v>
      </c>
      <c r="C448" s="11">
        <v>0.66010000000000002</v>
      </c>
    </row>
    <row r="449" spans="1:3" x14ac:dyDescent="0.25">
      <c r="A449">
        <v>2024</v>
      </c>
      <c r="B449" t="s">
        <v>75</v>
      </c>
      <c r="C449" s="11">
        <v>0.56659999999999999</v>
      </c>
    </row>
    <row r="450" spans="1:3" x14ac:dyDescent="0.25">
      <c r="A450">
        <v>2024</v>
      </c>
      <c r="B450" t="s">
        <v>76</v>
      </c>
      <c r="C450" s="11">
        <v>0.63400000000000001</v>
      </c>
    </row>
    <row r="451" spans="1:3" x14ac:dyDescent="0.25">
      <c r="A451">
        <v>2024</v>
      </c>
      <c r="B451" t="s">
        <v>77</v>
      </c>
      <c r="C451" s="11">
        <v>0.49790000000000001</v>
      </c>
    </row>
    <row r="452" spans="1:3" x14ac:dyDescent="0.25">
      <c r="A452">
        <v>2024</v>
      </c>
      <c r="B452" t="s">
        <v>78</v>
      </c>
      <c r="C452" s="11">
        <v>0.495</v>
      </c>
    </row>
    <row r="453" spans="1:3" x14ac:dyDescent="0.25">
      <c r="A453">
        <v>2024</v>
      </c>
      <c r="B453" t="s">
        <v>79</v>
      </c>
      <c r="C453" s="11">
        <v>0.5161</v>
      </c>
    </row>
    <row r="454" spans="1:3" x14ac:dyDescent="0.25">
      <c r="A454">
        <v>2024</v>
      </c>
      <c r="B454" t="s">
        <v>80</v>
      </c>
      <c r="C454" s="11">
        <v>0.54</v>
      </c>
    </row>
    <row r="455" spans="1:3" x14ac:dyDescent="0.25">
      <c r="A455">
        <v>2024</v>
      </c>
      <c r="B455" t="s">
        <v>81</v>
      </c>
      <c r="C455" s="11">
        <v>0.47699999999999998</v>
      </c>
    </row>
    <row r="456" spans="1:3" x14ac:dyDescent="0.25">
      <c r="A456">
        <v>2024</v>
      </c>
      <c r="B456" t="s">
        <v>82</v>
      </c>
      <c r="C456" s="11">
        <v>0.41239999999999999</v>
      </c>
    </row>
    <row r="457" spans="1:3" x14ac:dyDescent="0.25">
      <c r="A457">
        <v>2024</v>
      </c>
      <c r="B457" t="s">
        <v>95</v>
      </c>
      <c r="C457" s="11">
        <v>0.86160000000000003</v>
      </c>
    </row>
    <row r="458" spans="1:3" x14ac:dyDescent="0.25">
      <c r="A458">
        <v>2024</v>
      </c>
      <c r="B458" t="s">
        <v>83</v>
      </c>
      <c r="C458" s="11">
        <v>0.51519999999999999</v>
      </c>
    </row>
    <row r="459" spans="1:3" x14ac:dyDescent="0.25">
      <c r="A459">
        <v>2024</v>
      </c>
      <c r="B459" t="s">
        <v>84</v>
      </c>
      <c r="C459" s="11">
        <v>0.5262</v>
      </c>
    </row>
    <row r="460" spans="1:3" x14ac:dyDescent="0.25">
      <c r="A460">
        <v>2024</v>
      </c>
      <c r="B460" t="s">
        <v>85</v>
      </c>
      <c r="C460" s="11">
        <v>0.40189999999999998</v>
      </c>
    </row>
    <row r="461" spans="1:3" x14ac:dyDescent="0.25">
      <c r="A461">
        <v>2024</v>
      </c>
      <c r="B461" t="s">
        <v>86</v>
      </c>
      <c r="C461" s="11">
        <v>0.61280000000000001</v>
      </c>
    </row>
    <row r="462" spans="1:3" x14ac:dyDescent="0.25">
      <c r="A462">
        <v>2024</v>
      </c>
      <c r="B462" t="s">
        <v>87</v>
      </c>
      <c r="C462" s="11">
        <v>0.54730000000000001</v>
      </c>
    </row>
    <row r="463" spans="1:3" x14ac:dyDescent="0.25">
      <c r="A463">
        <v>2024</v>
      </c>
      <c r="B463" t="s">
        <v>88</v>
      </c>
      <c r="C463" s="11">
        <v>0.42209999999999998</v>
      </c>
    </row>
    <row r="464" spans="1:3" x14ac:dyDescent="0.25">
      <c r="A464">
        <v>2024</v>
      </c>
      <c r="B464" t="s">
        <v>89</v>
      </c>
      <c r="C464" s="11">
        <v>0.33069999999999999</v>
      </c>
    </row>
    <row r="465" spans="1:3" x14ac:dyDescent="0.25">
      <c r="A465">
        <v>2024</v>
      </c>
      <c r="B465" t="s">
        <v>90</v>
      </c>
      <c r="C465" s="11">
        <v>0.4577</v>
      </c>
    </row>
    <row r="466" spans="1:3" x14ac:dyDescent="0.25">
      <c r="A466">
        <v>2024</v>
      </c>
      <c r="B466" t="s">
        <v>91</v>
      </c>
      <c r="C466" s="11">
        <v>0.50039999999999996</v>
      </c>
    </row>
    <row r="467" spans="1:3" x14ac:dyDescent="0.25">
      <c r="A467">
        <v>2024</v>
      </c>
      <c r="B467" t="s">
        <v>92</v>
      </c>
      <c r="C467" s="11">
        <v>0.56740000000000002</v>
      </c>
    </row>
    <row r="468" spans="1:3" x14ac:dyDescent="0.25">
      <c r="A468">
        <v>2024</v>
      </c>
      <c r="B468" t="s">
        <v>93</v>
      </c>
      <c r="C468" s="11">
        <v>0.64870000000000005</v>
      </c>
    </row>
    <row r="469" spans="1:3" x14ac:dyDescent="0.25">
      <c r="A469">
        <v>2024</v>
      </c>
      <c r="B469" t="s">
        <v>94</v>
      </c>
      <c r="C469" s="11">
        <v>0.71489999999999998</v>
      </c>
    </row>
  </sheetData>
  <sheetProtection select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92291-BCF8-4ADB-A63C-367175FB4739}">
  <dimension ref="A1:B27"/>
  <sheetViews>
    <sheetView tabSelected="1" workbookViewId="0">
      <selection activeCell="B10" sqref="B10"/>
    </sheetView>
  </sheetViews>
  <sheetFormatPr defaultRowHeight="15" x14ac:dyDescent="0.25"/>
  <cols>
    <col min="1" max="1" width="8.85546875" customWidth="1"/>
    <col min="2" max="2" width="125.7109375" customWidth="1"/>
  </cols>
  <sheetData>
    <row r="1" spans="2:2" ht="15.75" thickBot="1" x14ac:dyDescent="0.3"/>
    <row r="2" spans="2:2" ht="19.5" thickBot="1" x14ac:dyDescent="0.35">
      <c r="B2" s="69" t="s">
        <v>105</v>
      </c>
    </row>
    <row r="3" spans="2:2" ht="15.75" thickBot="1" x14ac:dyDescent="0.3"/>
    <row r="4" spans="2:2" ht="16.5" thickBot="1" x14ac:dyDescent="0.3">
      <c r="B4" s="70" t="s">
        <v>106</v>
      </c>
    </row>
    <row r="5" spans="2:2" ht="167.25" customHeight="1" thickBot="1" x14ac:dyDescent="0.3">
      <c r="B5" s="71" t="s">
        <v>285</v>
      </c>
    </row>
    <row r="6" spans="2:2" ht="15.75" thickBot="1" x14ac:dyDescent="0.3"/>
    <row r="7" spans="2:2" ht="19.5" thickBot="1" x14ac:dyDescent="0.4">
      <c r="B7" s="70" t="s">
        <v>107</v>
      </c>
    </row>
    <row r="8" spans="2:2" ht="69" customHeight="1" x14ac:dyDescent="0.25">
      <c r="B8" s="72" t="s">
        <v>108</v>
      </c>
    </row>
    <row r="9" spans="2:2" ht="61.5" customHeight="1" x14ac:dyDescent="0.25">
      <c r="B9" s="72" t="s">
        <v>109</v>
      </c>
    </row>
    <row r="10" spans="2:2" ht="48.75" thickBot="1" x14ac:dyDescent="0.3">
      <c r="B10" s="71" t="s">
        <v>237</v>
      </c>
    </row>
    <row r="11" spans="2:2" ht="15.75" thickBot="1" x14ac:dyDescent="0.3"/>
    <row r="12" spans="2:2" ht="16.5" thickBot="1" x14ac:dyDescent="0.3">
      <c r="B12" s="70" t="s">
        <v>110</v>
      </c>
    </row>
    <row r="13" spans="2:2" ht="48.75" customHeight="1" x14ac:dyDescent="0.25">
      <c r="B13" s="72" t="s">
        <v>111</v>
      </c>
    </row>
    <row r="14" spans="2:2" ht="63" x14ac:dyDescent="0.25">
      <c r="B14" s="72" t="s">
        <v>112</v>
      </c>
    </row>
    <row r="15" spans="2:2" ht="33" customHeight="1" thickBot="1" x14ac:dyDescent="0.3">
      <c r="B15" s="71" t="s">
        <v>113</v>
      </c>
    </row>
    <row r="24" spans="1:1" x14ac:dyDescent="0.25">
      <c r="A24" s="5"/>
    </row>
    <row r="25" spans="1:1" x14ac:dyDescent="0.25">
      <c r="A25" s="5"/>
    </row>
    <row r="26" spans="1:1" x14ac:dyDescent="0.25">
      <c r="A26" s="5"/>
    </row>
    <row r="27" spans="1:1" x14ac:dyDescent="0.25">
      <c r="A27" s="5"/>
    </row>
  </sheetData>
  <sheetProtection sheet="1" objects="1" scenarios="1" selectLockedCells="1"/>
  <pageMargins left="0.7" right="0.7" top="0.75" bottom="0.75" header="0.3" footer="0.3"/>
  <pageSetup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9ACD1-8CFE-495A-9966-9E4734AC87E3}">
  <sheetPr>
    <pageSetUpPr fitToPage="1"/>
  </sheetPr>
  <dimension ref="B1:G43"/>
  <sheetViews>
    <sheetView workbookViewId="0">
      <selection activeCell="B2" sqref="B2:G2"/>
    </sheetView>
  </sheetViews>
  <sheetFormatPr defaultRowHeight="15" x14ac:dyDescent="0.25"/>
  <cols>
    <col min="2" max="3" width="28.7109375" style="1" customWidth="1"/>
    <col min="4" max="7" width="28.7109375" customWidth="1"/>
    <col min="8" max="8" width="22.7109375" customWidth="1"/>
    <col min="9" max="9" width="16.7109375" customWidth="1"/>
    <col min="10" max="10" width="22.7109375" customWidth="1"/>
    <col min="11" max="11" width="22.42578125" customWidth="1"/>
    <col min="12" max="12" width="16.7109375" customWidth="1"/>
  </cols>
  <sheetData>
    <row r="1" spans="2:7" ht="15.75" thickBot="1" x14ac:dyDescent="0.3"/>
    <row r="2" spans="2:7" ht="18" customHeight="1" thickBot="1" x14ac:dyDescent="0.3">
      <c r="B2" s="98" t="s">
        <v>114</v>
      </c>
      <c r="C2" s="99"/>
      <c r="D2" s="99"/>
      <c r="E2" s="99"/>
      <c r="F2" s="99"/>
      <c r="G2" s="100"/>
    </row>
    <row r="3" spans="2:7" ht="15" customHeight="1" thickBot="1" x14ac:dyDescent="0.3">
      <c r="B3" s="43"/>
      <c r="C3" s="43"/>
      <c r="D3" s="43"/>
      <c r="E3" s="43"/>
      <c r="F3" s="43"/>
      <c r="G3" s="43"/>
    </row>
    <row r="4" spans="2:7" ht="31.15" customHeight="1" x14ac:dyDescent="0.25">
      <c r="B4" s="101" t="s">
        <v>328</v>
      </c>
      <c r="C4" s="102"/>
      <c r="D4" s="102"/>
      <c r="E4" s="102"/>
      <c r="F4" s="102"/>
      <c r="G4" s="103"/>
    </row>
    <row r="5" spans="2:7" ht="75" customHeight="1" x14ac:dyDescent="0.25">
      <c r="B5" s="110" t="s">
        <v>286</v>
      </c>
      <c r="C5" s="111"/>
      <c r="D5" s="111"/>
      <c r="E5" s="111"/>
      <c r="F5" s="111"/>
      <c r="G5" s="112"/>
    </row>
    <row r="6" spans="2:7" ht="36.75" customHeight="1" x14ac:dyDescent="0.25">
      <c r="B6" s="104" t="s">
        <v>115</v>
      </c>
      <c r="C6" s="105"/>
      <c r="D6" s="105"/>
      <c r="E6" s="105"/>
      <c r="F6" s="105"/>
      <c r="G6" s="106"/>
    </row>
    <row r="7" spans="2:7" ht="31.15" customHeight="1" thickBot="1" x14ac:dyDescent="0.3">
      <c r="B7" s="107" t="s">
        <v>116</v>
      </c>
      <c r="C7" s="108"/>
      <c r="D7" s="108"/>
      <c r="E7" s="108"/>
      <c r="F7" s="108"/>
      <c r="G7" s="109"/>
    </row>
    <row r="8" spans="2:7" ht="15.75" thickBot="1" x14ac:dyDescent="0.3"/>
    <row r="9" spans="2:7" ht="15.75" thickBot="1" x14ac:dyDescent="0.3">
      <c r="B9" s="96" t="s">
        <v>117</v>
      </c>
      <c r="C9" s="96"/>
      <c r="D9" s="96"/>
      <c r="E9" s="96"/>
      <c r="F9" s="96"/>
      <c r="G9" s="96"/>
    </row>
    <row r="10" spans="2:7" ht="30.75" thickBot="1" x14ac:dyDescent="0.3">
      <c r="B10" s="20" t="s">
        <v>118</v>
      </c>
      <c r="C10" s="20" t="s">
        <v>119</v>
      </c>
      <c r="D10" s="21" t="s">
        <v>120</v>
      </c>
      <c r="E10" s="20" t="s">
        <v>121</v>
      </c>
      <c r="F10" s="20" t="s">
        <v>122</v>
      </c>
      <c r="G10" s="20" t="s">
        <v>123</v>
      </c>
    </row>
    <row r="11" spans="2:7" ht="27" thickBot="1" x14ac:dyDescent="0.3">
      <c r="B11" s="78" t="s">
        <v>289</v>
      </c>
      <c r="C11" s="78" t="s">
        <v>289</v>
      </c>
      <c r="D11" s="78" t="s">
        <v>289</v>
      </c>
      <c r="E11" s="78" t="s">
        <v>289</v>
      </c>
      <c r="F11" s="78" t="s">
        <v>290</v>
      </c>
      <c r="G11" s="78" t="s">
        <v>289</v>
      </c>
    </row>
    <row r="12" spans="2:7" ht="27" thickBot="1" x14ac:dyDescent="0.3">
      <c r="B12" s="78" t="s">
        <v>287</v>
      </c>
      <c r="C12" s="78" t="s">
        <v>287</v>
      </c>
      <c r="D12" s="78" t="s">
        <v>287</v>
      </c>
      <c r="E12" s="78" t="s">
        <v>287</v>
      </c>
      <c r="F12" s="78" t="s">
        <v>288</v>
      </c>
      <c r="G12" s="78" t="s">
        <v>287</v>
      </c>
    </row>
    <row r="13" spans="2:7" ht="27" thickBot="1" x14ac:dyDescent="0.3">
      <c r="B13" s="78" t="s">
        <v>239</v>
      </c>
      <c r="C13" s="78" t="s">
        <v>239</v>
      </c>
      <c r="D13" s="78" t="s">
        <v>239</v>
      </c>
      <c r="E13" s="78" t="s">
        <v>239</v>
      </c>
      <c r="F13" s="78" t="s">
        <v>251</v>
      </c>
      <c r="G13" s="78" t="s">
        <v>239</v>
      </c>
    </row>
    <row r="14" spans="2:7" ht="27" thickBot="1" x14ac:dyDescent="0.3">
      <c r="B14" s="78" t="s">
        <v>238</v>
      </c>
      <c r="C14" s="78" t="s">
        <v>238</v>
      </c>
      <c r="D14" s="78" t="s">
        <v>238</v>
      </c>
      <c r="E14" s="78" t="s">
        <v>238</v>
      </c>
      <c r="F14" s="78" t="s">
        <v>250</v>
      </c>
      <c r="G14" s="78" t="s">
        <v>238</v>
      </c>
    </row>
    <row r="15" spans="2:7" ht="27" thickBot="1" x14ac:dyDescent="0.3">
      <c r="B15" s="78" t="s">
        <v>240</v>
      </c>
      <c r="C15" s="78" t="s">
        <v>240</v>
      </c>
      <c r="D15" s="78" t="s">
        <v>240</v>
      </c>
      <c r="E15" s="78" t="s">
        <v>240</v>
      </c>
      <c r="F15" s="78" t="s">
        <v>245</v>
      </c>
      <c r="G15" s="78" t="s">
        <v>240</v>
      </c>
    </row>
    <row r="16" spans="2:7" ht="27" thickBot="1" x14ac:dyDescent="0.3">
      <c r="B16" s="78" t="s">
        <v>241</v>
      </c>
      <c r="C16" s="78" t="s">
        <v>241</v>
      </c>
      <c r="D16" s="78" t="s">
        <v>241</v>
      </c>
      <c r="E16" s="78" t="s">
        <v>241</v>
      </c>
      <c r="F16" s="78" t="s">
        <v>246</v>
      </c>
      <c r="G16" s="78" t="s">
        <v>241</v>
      </c>
    </row>
    <row r="17" spans="2:7" ht="27" thickBot="1" x14ac:dyDescent="0.3">
      <c r="B17" s="78" t="s">
        <v>242</v>
      </c>
      <c r="C17" s="78" t="s">
        <v>242</v>
      </c>
      <c r="D17" s="78" t="s">
        <v>242</v>
      </c>
      <c r="E17" s="78" t="s">
        <v>242</v>
      </c>
      <c r="F17" s="78" t="s">
        <v>247</v>
      </c>
      <c r="G17" s="78" t="s">
        <v>242</v>
      </c>
    </row>
    <row r="18" spans="2:7" ht="27" thickBot="1" x14ac:dyDescent="0.3">
      <c r="B18" s="78" t="s">
        <v>243</v>
      </c>
      <c r="C18" s="78" t="s">
        <v>243</v>
      </c>
      <c r="D18" s="78" t="s">
        <v>243</v>
      </c>
      <c r="E18" s="78" t="s">
        <v>243</v>
      </c>
      <c r="F18" s="78" t="s">
        <v>248</v>
      </c>
      <c r="G18" s="78" t="s">
        <v>243</v>
      </c>
    </row>
    <row r="19" spans="2:7" ht="27" thickBot="1" x14ac:dyDescent="0.3">
      <c r="B19" s="78" t="s">
        <v>244</v>
      </c>
      <c r="C19" s="78" t="s">
        <v>244</v>
      </c>
      <c r="D19" s="78" t="s">
        <v>244</v>
      </c>
      <c r="E19" s="78" t="s">
        <v>244</v>
      </c>
      <c r="F19" s="78" t="s">
        <v>249</v>
      </c>
      <c r="G19" s="78" t="s">
        <v>244</v>
      </c>
    </row>
    <row r="20" spans="2:7" ht="15.75" thickBot="1" x14ac:dyDescent="0.3">
      <c r="B20" s="97" t="s">
        <v>124</v>
      </c>
      <c r="C20" s="97"/>
      <c r="D20" s="97"/>
      <c r="E20" s="97"/>
      <c r="F20" s="97"/>
      <c r="G20" s="97"/>
    </row>
    <row r="21" spans="2:7" ht="15.75" thickBot="1" x14ac:dyDescent="0.3"/>
    <row r="22" spans="2:7" ht="15.75" customHeight="1" thickBot="1" x14ac:dyDescent="0.3">
      <c r="B22" s="96" t="s">
        <v>125</v>
      </c>
      <c r="C22" s="96"/>
      <c r="D22" s="96"/>
      <c r="E22" s="96"/>
      <c r="F22" s="96"/>
      <c r="G22" s="96"/>
    </row>
    <row r="23" spans="2:7" ht="30.75" thickBot="1" x14ac:dyDescent="0.3">
      <c r="B23" s="20" t="s">
        <v>118</v>
      </c>
      <c r="C23" s="20" t="s">
        <v>119</v>
      </c>
      <c r="D23" s="21" t="s">
        <v>120</v>
      </c>
      <c r="E23" s="20" t="s">
        <v>121</v>
      </c>
      <c r="F23" s="20" t="s">
        <v>122</v>
      </c>
      <c r="G23" s="20" t="s">
        <v>123</v>
      </c>
    </row>
    <row r="24" spans="2:7" ht="26.25" thickBot="1" x14ac:dyDescent="0.3">
      <c r="B24" s="89" t="s">
        <v>287</v>
      </c>
      <c r="C24" s="89" t="s">
        <v>287</v>
      </c>
      <c r="D24" s="89" t="s">
        <v>294</v>
      </c>
      <c r="E24" s="89" t="s">
        <v>295</v>
      </c>
      <c r="F24" s="89" t="s">
        <v>296</v>
      </c>
      <c r="G24" s="89" t="s">
        <v>287</v>
      </c>
    </row>
    <row r="25" spans="2:7" ht="26.25" thickBot="1" x14ac:dyDescent="0.3">
      <c r="B25" s="89" t="s">
        <v>239</v>
      </c>
      <c r="C25" s="89" t="s">
        <v>239</v>
      </c>
      <c r="D25" s="89" t="s">
        <v>291</v>
      </c>
      <c r="E25" s="89" t="s">
        <v>292</v>
      </c>
      <c r="F25" s="89" t="s">
        <v>293</v>
      </c>
      <c r="G25" s="89" t="s">
        <v>239</v>
      </c>
    </row>
    <row r="26" spans="2:7" ht="26.25" thickBot="1" x14ac:dyDescent="0.3">
      <c r="B26" s="89" t="s">
        <v>238</v>
      </c>
      <c r="C26" s="89" t="s">
        <v>238</v>
      </c>
      <c r="D26" s="89" t="s">
        <v>254</v>
      </c>
      <c r="E26" s="89" t="s">
        <v>259</v>
      </c>
      <c r="F26" s="89" t="s">
        <v>261</v>
      </c>
      <c r="G26" s="89" t="s">
        <v>238</v>
      </c>
    </row>
    <row r="27" spans="2:7" ht="26.25" thickBot="1" x14ac:dyDescent="0.3">
      <c r="B27" s="89" t="s">
        <v>240</v>
      </c>
      <c r="C27" s="89" t="s">
        <v>240</v>
      </c>
      <c r="D27" s="89" t="s">
        <v>253</v>
      </c>
      <c r="E27" s="89" t="s">
        <v>258</v>
      </c>
      <c r="F27" s="89" t="s">
        <v>260</v>
      </c>
      <c r="G27" s="89" t="s">
        <v>240</v>
      </c>
    </row>
    <row r="28" spans="2:7" ht="26.25" thickBot="1" x14ac:dyDescent="0.3">
      <c r="B28" s="89" t="s">
        <v>241</v>
      </c>
      <c r="C28" s="89" t="s">
        <v>241</v>
      </c>
      <c r="D28" s="89" t="s">
        <v>126</v>
      </c>
      <c r="E28" s="89" t="s">
        <v>252</v>
      </c>
      <c r="F28" s="89" t="s">
        <v>127</v>
      </c>
      <c r="G28" s="89" t="s">
        <v>241</v>
      </c>
    </row>
    <row r="29" spans="2:7" ht="26.25" thickBot="1" x14ac:dyDescent="0.3">
      <c r="B29" s="89" t="s">
        <v>242</v>
      </c>
      <c r="C29" s="89" t="s">
        <v>242</v>
      </c>
      <c r="D29" s="89" t="s">
        <v>128</v>
      </c>
      <c r="E29" s="89" t="s">
        <v>257</v>
      </c>
      <c r="F29" s="89" t="s">
        <v>129</v>
      </c>
      <c r="G29" s="89" t="s">
        <v>242</v>
      </c>
    </row>
    <row r="30" spans="2:7" ht="26.25" thickBot="1" x14ac:dyDescent="0.3">
      <c r="B30" s="89" t="s">
        <v>243</v>
      </c>
      <c r="C30" s="89" t="s">
        <v>243</v>
      </c>
      <c r="D30" s="89" t="s">
        <v>130</v>
      </c>
      <c r="E30" s="89" t="s">
        <v>256</v>
      </c>
      <c r="F30" s="89" t="s">
        <v>131</v>
      </c>
      <c r="G30" s="89" t="s">
        <v>243</v>
      </c>
    </row>
    <row r="31" spans="2:7" ht="26.25" thickBot="1" x14ac:dyDescent="0.3">
      <c r="B31" s="89" t="s">
        <v>244</v>
      </c>
      <c r="C31" s="89" t="s">
        <v>244</v>
      </c>
      <c r="D31" s="89" t="s">
        <v>132</v>
      </c>
      <c r="E31" s="89" t="s">
        <v>255</v>
      </c>
      <c r="F31" s="89" t="s">
        <v>133</v>
      </c>
      <c r="G31" s="89" t="s">
        <v>244</v>
      </c>
    </row>
    <row r="32" spans="2:7" ht="15.75" thickBot="1" x14ac:dyDescent="0.3">
      <c r="B32" s="97" t="s">
        <v>134</v>
      </c>
      <c r="C32" s="97"/>
      <c r="D32" s="97"/>
      <c r="E32" s="97"/>
      <c r="F32" s="97"/>
      <c r="G32" s="97"/>
    </row>
    <row r="33" spans="2:7" ht="15.75" thickBot="1" x14ac:dyDescent="0.3"/>
    <row r="34" spans="2:7" ht="15.75" customHeight="1" thickBot="1" x14ac:dyDescent="0.3">
      <c r="B34" s="96" t="s">
        <v>135</v>
      </c>
      <c r="C34" s="96"/>
      <c r="D34" s="96"/>
      <c r="E34" s="96"/>
      <c r="F34" s="96"/>
      <c r="G34" s="96"/>
    </row>
    <row r="35" spans="2:7" ht="30.75" thickBot="1" x14ac:dyDescent="0.3">
      <c r="B35" s="20" t="s">
        <v>118</v>
      </c>
      <c r="C35" s="20" t="s">
        <v>119</v>
      </c>
      <c r="D35" s="21" t="s">
        <v>120</v>
      </c>
      <c r="E35" s="20" t="s">
        <v>121</v>
      </c>
      <c r="F35" s="20" t="s">
        <v>122</v>
      </c>
      <c r="G35" s="20" t="s">
        <v>123</v>
      </c>
    </row>
    <row r="36" spans="2:7" ht="26.25" thickBot="1" x14ac:dyDescent="0.3">
      <c r="B36" s="90" t="s">
        <v>291</v>
      </c>
      <c r="C36" s="90" t="s">
        <v>291</v>
      </c>
      <c r="D36" s="90" t="s">
        <v>294</v>
      </c>
      <c r="E36" s="89" t="s">
        <v>300</v>
      </c>
      <c r="F36" s="89" t="s">
        <v>301</v>
      </c>
      <c r="G36" s="89" t="s">
        <v>302</v>
      </c>
    </row>
    <row r="37" spans="2:7" ht="26.25" thickBot="1" x14ac:dyDescent="0.3">
      <c r="B37" s="90" t="s">
        <v>254</v>
      </c>
      <c r="C37" s="90" t="s">
        <v>254</v>
      </c>
      <c r="D37" s="90" t="s">
        <v>291</v>
      </c>
      <c r="E37" s="89" t="s">
        <v>297</v>
      </c>
      <c r="F37" s="89" t="s">
        <v>298</v>
      </c>
      <c r="G37" s="89" t="s">
        <v>299</v>
      </c>
    </row>
    <row r="38" spans="2:7" ht="26.25" thickBot="1" x14ac:dyDescent="0.3">
      <c r="B38" s="90" t="s">
        <v>253</v>
      </c>
      <c r="C38" s="91" t="s">
        <v>253</v>
      </c>
      <c r="D38" s="89" t="s">
        <v>254</v>
      </c>
      <c r="E38" s="89" t="s">
        <v>267</v>
      </c>
      <c r="F38" s="89" t="s">
        <v>269</v>
      </c>
      <c r="G38" s="89" t="s">
        <v>265</v>
      </c>
    </row>
    <row r="39" spans="2:7" ht="26.25" thickBot="1" x14ac:dyDescent="0.3">
      <c r="B39" s="90" t="s">
        <v>126</v>
      </c>
      <c r="C39" s="91" t="s">
        <v>126</v>
      </c>
      <c r="D39" s="89" t="s">
        <v>253</v>
      </c>
      <c r="E39" s="89" t="s">
        <v>266</v>
      </c>
      <c r="F39" s="89" t="s">
        <v>268</v>
      </c>
      <c r="G39" s="89" t="s">
        <v>138</v>
      </c>
    </row>
    <row r="40" spans="2:7" ht="26.25" thickBot="1" x14ac:dyDescent="0.3">
      <c r="B40" s="90" t="s">
        <v>128</v>
      </c>
      <c r="C40" s="91" t="s">
        <v>128</v>
      </c>
      <c r="D40" s="89" t="s">
        <v>126</v>
      </c>
      <c r="E40" s="89" t="s">
        <v>136</v>
      </c>
      <c r="F40" s="89" t="s">
        <v>137</v>
      </c>
      <c r="G40" s="89" t="s">
        <v>140</v>
      </c>
    </row>
    <row r="41" spans="2:7" ht="26.25" thickBot="1" x14ac:dyDescent="0.3">
      <c r="B41" s="92" t="s">
        <v>130</v>
      </c>
      <c r="C41" s="91" t="s">
        <v>130</v>
      </c>
      <c r="D41" s="89" t="s">
        <v>128</v>
      </c>
      <c r="E41" s="89" t="s">
        <v>142</v>
      </c>
      <c r="F41" s="89" t="s">
        <v>139</v>
      </c>
      <c r="G41" s="89" t="s">
        <v>143</v>
      </c>
    </row>
    <row r="42" spans="2:7" ht="26.25" thickBot="1" x14ac:dyDescent="0.3">
      <c r="B42" s="92" t="s">
        <v>132</v>
      </c>
      <c r="C42" s="91" t="s">
        <v>132</v>
      </c>
      <c r="D42" s="91" t="s">
        <v>141</v>
      </c>
      <c r="E42" s="89" t="s">
        <v>262</v>
      </c>
      <c r="F42" s="89" t="s">
        <v>263</v>
      </c>
      <c r="G42" s="89" t="s">
        <v>264</v>
      </c>
    </row>
    <row r="43" spans="2:7" ht="15.75" thickBot="1" x14ac:dyDescent="0.3">
      <c r="B43" s="97" t="s">
        <v>144</v>
      </c>
      <c r="C43" s="97"/>
      <c r="D43" s="97"/>
      <c r="E43" s="97"/>
      <c r="F43" s="97"/>
      <c r="G43" s="97"/>
    </row>
  </sheetData>
  <sheetProtection sheet="1" objects="1" scenarios="1" selectLockedCells="1"/>
  <mergeCells count="11">
    <mergeCell ref="B2:G2"/>
    <mergeCell ref="B4:G4"/>
    <mergeCell ref="B6:G6"/>
    <mergeCell ref="B7:G7"/>
    <mergeCell ref="B5:G5"/>
    <mergeCell ref="B34:G34"/>
    <mergeCell ref="B43:G43"/>
    <mergeCell ref="B9:G9"/>
    <mergeCell ref="B20:G20"/>
    <mergeCell ref="B22:G22"/>
    <mergeCell ref="B32:G32"/>
  </mergeCells>
  <pageMargins left="0.7" right="0.7" top="0.75" bottom="0.75" header="0.3" footer="0.3"/>
  <pageSetup scale="67" fitToHeight="0"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6916B-86F3-43CA-9626-C849FD878C48}">
  <dimension ref="B1:H123"/>
  <sheetViews>
    <sheetView workbookViewId="0">
      <selection activeCell="B4" sqref="B4"/>
    </sheetView>
  </sheetViews>
  <sheetFormatPr defaultColWidth="9.140625" defaultRowHeight="12.75" x14ac:dyDescent="0.25"/>
  <cols>
    <col min="1" max="1" width="9.140625" style="5"/>
    <col min="2" max="2" width="50" style="3" customWidth="1"/>
    <col min="3" max="4" width="12.7109375" style="4" customWidth="1"/>
    <col min="5" max="16384" width="9.140625" style="5"/>
  </cols>
  <sheetData>
    <row r="1" spans="2:6" ht="13.5" thickBot="1" x14ac:dyDescent="0.3"/>
    <row r="2" spans="2:6" ht="19.5" thickBot="1" x14ac:dyDescent="0.3">
      <c r="B2" s="98" t="s">
        <v>145</v>
      </c>
      <c r="C2" s="99"/>
      <c r="D2" s="100"/>
    </row>
    <row r="3" spans="2:6" ht="19.5" thickBot="1" x14ac:dyDescent="0.3">
      <c r="B3" s="8"/>
    </row>
    <row r="4" spans="2:6" s="6" customFormat="1" ht="17.25" customHeight="1" thickBot="1" x14ac:dyDescent="0.3">
      <c r="B4" s="74" t="s">
        <v>44</v>
      </c>
      <c r="C4" s="115" t="s">
        <v>146</v>
      </c>
      <c r="D4" s="116"/>
      <c r="F4" s="7"/>
    </row>
    <row r="5" spans="2:6" s="6" customFormat="1" ht="15" customHeight="1" thickBot="1" x14ac:dyDescent="0.25">
      <c r="F5" s="7"/>
    </row>
    <row r="6" spans="2:6" s="9" customFormat="1" ht="20.25" customHeight="1" thickBot="1" x14ac:dyDescent="0.4">
      <c r="B6" s="24" t="s">
        <v>303</v>
      </c>
      <c r="C6" s="121">
        <f>VLOOKUP(B4,Est0!A3:C54,3,FALSE)</f>
        <v>0.43853816390037537</v>
      </c>
      <c r="D6" s="122"/>
      <c r="F6" s="12"/>
    </row>
    <row r="7" spans="2:6" s="9" customFormat="1" ht="15" customHeight="1" thickBot="1" x14ac:dyDescent="0.3">
      <c r="C7" s="10"/>
      <c r="D7" s="10"/>
      <c r="F7" s="12"/>
    </row>
    <row r="8" spans="2:6" s="9" customFormat="1" ht="15" customHeight="1" x14ac:dyDescent="0.25">
      <c r="B8" s="36" t="s">
        <v>147</v>
      </c>
      <c r="C8" s="113"/>
      <c r="D8" s="114"/>
      <c r="F8" s="12"/>
    </row>
    <row r="9" spans="2:6" s="9" customFormat="1" ht="15" customHeight="1" x14ac:dyDescent="0.25">
      <c r="B9" s="79" t="s">
        <v>305</v>
      </c>
      <c r="C9" s="119">
        <f>VLOOKUP($B$4,Indicators!B418:C469,2,FALSE)</f>
        <v>0.55489999999999995</v>
      </c>
      <c r="D9" s="120"/>
      <c r="F9" s="12"/>
    </row>
    <row r="10" spans="2:6" s="9" customFormat="1" ht="15" customHeight="1" x14ac:dyDescent="0.25">
      <c r="B10" s="79" t="s">
        <v>304</v>
      </c>
      <c r="C10" s="119">
        <f>VLOOKUP($B$4,Indicators!B366:C417,2,FALSE)</f>
        <v>0.4698</v>
      </c>
      <c r="D10" s="120"/>
      <c r="F10" s="12"/>
    </row>
    <row r="11" spans="2:6" s="9" customFormat="1" ht="15" customHeight="1" x14ac:dyDescent="0.25">
      <c r="B11" s="79" t="s">
        <v>275</v>
      </c>
      <c r="C11" s="119">
        <f>VLOOKUP($B$4,Indicators!B314:C365,2,FALSE)</f>
        <v>0.43630000000000002</v>
      </c>
      <c r="D11" s="120"/>
      <c r="F11" s="12"/>
    </row>
    <row r="12" spans="2:6" s="9" customFormat="1" ht="15" customHeight="1" x14ac:dyDescent="0.25">
      <c r="B12" s="79" t="s">
        <v>274</v>
      </c>
      <c r="C12" s="119">
        <f>VLOOKUP($B$4,Indicators!B262:C313,2,FALSE)</f>
        <v>0.49830000000000002</v>
      </c>
      <c r="D12" s="120"/>
      <c r="F12" s="12"/>
    </row>
    <row r="13" spans="2:6" s="9" customFormat="1" ht="15" customHeight="1" x14ac:dyDescent="0.25">
      <c r="B13" s="79" t="s">
        <v>148</v>
      </c>
      <c r="C13" s="119">
        <f>VLOOKUP($B$4,Indicators!B210:C261,2,FALSE)</f>
        <v>0.36199999999999999</v>
      </c>
      <c r="D13" s="120"/>
      <c r="F13" s="12"/>
    </row>
    <row r="14" spans="2:6" s="9" customFormat="1" ht="15" customHeight="1" x14ac:dyDescent="0.25">
      <c r="B14" s="79" t="s">
        <v>149</v>
      </c>
      <c r="C14" s="119">
        <f>VLOOKUP($B$4,Indicators!B158:C209,2,FALSE)</f>
        <v>0.2928</v>
      </c>
      <c r="D14" s="120"/>
      <c r="F14" s="12"/>
    </row>
    <row r="15" spans="2:6" s="9" customFormat="1" ht="15" customHeight="1" x14ac:dyDescent="0.25">
      <c r="B15" s="79" t="s">
        <v>150</v>
      </c>
      <c r="C15" s="119">
        <f>VLOOKUP($B$4,Indicators!B106:C157,2,FALSE)</f>
        <v>0.36630000000000001</v>
      </c>
      <c r="D15" s="120"/>
      <c r="F15" s="12"/>
    </row>
    <row r="16" spans="2:6" s="9" customFormat="1" ht="15" customHeight="1" x14ac:dyDescent="0.25">
      <c r="B16" s="79" t="s">
        <v>151</v>
      </c>
      <c r="C16" s="119">
        <f>VLOOKUP($B$4,Indicators!B54:C105,2,FALSE)</f>
        <v>0.40560000000000002</v>
      </c>
      <c r="D16" s="120"/>
      <c r="F16" s="12"/>
    </row>
    <row r="17" spans="2:8" s="9" customFormat="1" ht="15" customHeight="1" thickBot="1" x14ac:dyDescent="0.3">
      <c r="B17" s="80" t="s">
        <v>152</v>
      </c>
      <c r="C17" s="117">
        <f>VLOOKUP($B$4,Indicators!B2:C53,2,FALSE)</f>
        <v>0.4289</v>
      </c>
      <c r="D17" s="118"/>
    </row>
    <row r="18" spans="2:8" s="6" customFormat="1" ht="15" customHeight="1" thickBot="1" x14ac:dyDescent="0.25"/>
    <row r="19" spans="2:8" s="7" customFormat="1" ht="28.9" customHeight="1" x14ac:dyDescent="0.2">
      <c r="B19" s="33" t="s">
        <v>153</v>
      </c>
      <c r="C19" s="34" t="s">
        <v>311</v>
      </c>
      <c r="D19" s="35" t="s">
        <v>154</v>
      </c>
    </row>
    <row r="20" spans="2:8" x14ac:dyDescent="0.25">
      <c r="B20" s="25" t="s">
        <v>319</v>
      </c>
      <c r="C20" s="26">
        <f>VLOOKUP(B4,'MSG Data'!$A$2:$AS$53,2,FALSE)</f>
        <v>0.53820579999999996</v>
      </c>
      <c r="D20" s="27">
        <v>-0.4106186</v>
      </c>
      <c r="F20" s="75"/>
      <c r="G20" s="75"/>
      <c r="H20" s="88"/>
    </row>
    <row r="21" spans="2:8" x14ac:dyDescent="0.25">
      <c r="B21" s="25" t="s">
        <v>155</v>
      </c>
      <c r="C21" s="26"/>
      <c r="D21" s="27"/>
      <c r="F21" s="75"/>
      <c r="H21" s="76"/>
    </row>
    <row r="22" spans="2:8" x14ac:dyDescent="0.25">
      <c r="B22" s="28" t="s">
        <v>156</v>
      </c>
      <c r="C22" s="26">
        <f>VLOOKUP(B4,'MSG Data'!$A$2:$AS$53,3,FALSE)</f>
        <v>9.6460699999999996E-2</v>
      </c>
      <c r="D22" s="27" t="s">
        <v>157</v>
      </c>
      <c r="F22" s="75"/>
    </row>
    <row r="23" spans="2:8" x14ac:dyDescent="0.25">
      <c r="B23" s="28" t="s">
        <v>158</v>
      </c>
      <c r="C23" s="26">
        <f>VLOOKUP(B4,'MSG Data'!$A$2:$AS$53,4,FALSE)</f>
        <v>0.22908139999999999</v>
      </c>
      <c r="D23" s="27">
        <v>0.86227350000000003</v>
      </c>
      <c r="F23" s="75"/>
    </row>
    <row r="24" spans="2:8" x14ac:dyDescent="0.25">
      <c r="B24" s="28" t="s">
        <v>159</v>
      </c>
      <c r="C24" s="26">
        <f>VLOOKUP(B4,'MSG Data'!$A$2:$AS$53,5,FALSE)</f>
        <v>0.4863441</v>
      </c>
      <c r="D24" s="27">
        <v>-0.32945869999999999</v>
      </c>
      <c r="F24" s="75"/>
    </row>
    <row r="25" spans="2:8" x14ac:dyDescent="0.25">
      <c r="B25" s="28" t="s">
        <v>160</v>
      </c>
      <c r="C25" s="26">
        <f>VLOOKUP(B4,'MSG Data'!$A$2:$AS$53,6,FALSE)</f>
        <v>0.18811369999999999</v>
      </c>
      <c r="D25" s="27">
        <v>-0.31231730000000002</v>
      </c>
      <c r="F25" s="75"/>
    </row>
    <row r="26" spans="2:8" x14ac:dyDescent="0.25">
      <c r="B26" s="25" t="s">
        <v>161</v>
      </c>
      <c r="C26" s="26"/>
      <c r="D26" s="27"/>
      <c r="F26" s="75"/>
    </row>
    <row r="27" spans="2:8" x14ac:dyDescent="0.25">
      <c r="B27" s="28" t="s">
        <v>320</v>
      </c>
      <c r="C27" s="26">
        <f>VLOOKUP(B4,'MSG Data'!$A$2:$AS$53,7,FALSE)</f>
        <v>0.38088179999999999</v>
      </c>
      <c r="D27" s="27" t="s">
        <v>157</v>
      </c>
      <c r="F27" s="75"/>
    </row>
    <row r="28" spans="2:8" x14ac:dyDescent="0.25">
      <c r="B28" s="29" t="s">
        <v>321</v>
      </c>
      <c r="C28" s="26">
        <f>VLOOKUP(B4,'MSG Data'!$A$2:$AS$53,8,FALSE)</f>
        <v>0.13267180000000001</v>
      </c>
      <c r="D28" s="27">
        <v>0.24236340000000001</v>
      </c>
      <c r="F28" s="75"/>
    </row>
    <row r="29" spans="2:8" x14ac:dyDescent="0.25">
      <c r="B29" s="29" t="s">
        <v>162</v>
      </c>
      <c r="C29" s="26">
        <f>VLOOKUP(B4,'MSG Data'!$A$2:$AS$53,9,FALSE)</f>
        <v>2.69538E-2</v>
      </c>
      <c r="D29" s="27">
        <v>0.60987219999999998</v>
      </c>
      <c r="F29" s="75"/>
    </row>
    <row r="30" spans="2:8" x14ac:dyDescent="0.25">
      <c r="B30" s="29" t="s">
        <v>163</v>
      </c>
      <c r="C30" s="26">
        <f>VLOOKUP(B4,'MSG Data'!$A$2:$AS$53,10,FALSE)</f>
        <v>0.43085109999999999</v>
      </c>
      <c r="D30" s="27">
        <v>0.1949611</v>
      </c>
      <c r="F30" s="75"/>
    </row>
    <row r="31" spans="2:8" x14ac:dyDescent="0.25">
      <c r="B31" s="29" t="s">
        <v>164</v>
      </c>
      <c r="C31" s="26">
        <f>VLOOKUP(B4,'MSG Data'!$A$2:$AS$53,11,FALSE)</f>
        <v>2.86416E-2</v>
      </c>
      <c r="D31" s="27">
        <v>0.6704599</v>
      </c>
      <c r="F31" s="75"/>
    </row>
    <row r="32" spans="2:8" x14ac:dyDescent="0.25">
      <c r="B32" s="25" t="s">
        <v>165</v>
      </c>
      <c r="C32" s="26"/>
      <c r="D32" s="27"/>
      <c r="F32" s="75"/>
    </row>
    <row r="33" spans="2:6" x14ac:dyDescent="0.25">
      <c r="B33" s="28" t="s">
        <v>166</v>
      </c>
      <c r="C33" s="26">
        <f>VLOOKUP(B4,'MSG Data'!$A$2:$AS$53,12,FALSE)</f>
        <v>3.6364599999999997E-2</v>
      </c>
      <c r="D33" s="27">
        <v>2.10148E-2</v>
      </c>
      <c r="F33" s="75"/>
    </row>
    <row r="34" spans="2:6" x14ac:dyDescent="0.25">
      <c r="B34" s="28" t="s">
        <v>167</v>
      </c>
      <c r="C34" s="26">
        <f>VLOOKUP(B4,'MSG Data'!$A$2:$AS$53,13,FALSE)</f>
        <v>0.55068530000000004</v>
      </c>
      <c r="D34" s="27" t="s">
        <v>157</v>
      </c>
      <c r="F34" s="75"/>
    </row>
    <row r="35" spans="2:6" x14ac:dyDescent="0.25">
      <c r="B35" s="28" t="s">
        <v>168</v>
      </c>
      <c r="C35" s="26">
        <f>VLOOKUP(B4,'MSG Data'!$A$2:$AS$53,14,FALSE)</f>
        <v>0.28800120000000001</v>
      </c>
      <c r="D35" s="27">
        <v>0.15134539999999999</v>
      </c>
      <c r="F35" s="75"/>
    </row>
    <row r="36" spans="2:6" ht="25.5" x14ac:dyDescent="0.25">
      <c r="B36" s="28" t="s">
        <v>169</v>
      </c>
      <c r="C36" s="26">
        <f>VLOOKUP(B4,'MSG Data'!$A$2:$AS$53,15,FALSE)</f>
        <v>0.1129296</v>
      </c>
      <c r="D36" s="27">
        <v>4.33874E-2</v>
      </c>
      <c r="F36" s="75"/>
    </row>
    <row r="37" spans="2:6" x14ac:dyDescent="0.25">
      <c r="B37" s="25" t="s">
        <v>170</v>
      </c>
      <c r="C37" s="26"/>
      <c r="D37" s="27"/>
      <c r="F37" s="75"/>
    </row>
    <row r="38" spans="2:6" x14ac:dyDescent="0.25">
      <c r="B38" s="28" t="s">
        <v>171</v>
      </c>
      <c r="C38" s="26">
        <f>VLOOKUP(B4,'MSG Data'!$A$2:$AS$53,16,FALSE)</f>
        <v>0.3367077</v>
      </c>
      <c r="D38" s="27" t="s">
        <v>157</v>
      </c>
      <c r="F38" s="75"/>
    </row>
    <row r="39" spans="2:6" x14ac:dyDescent="0.25">
      <c r="B39" s="28" t="s">
        <v>172</v>
      </c>
      <c r="C39" s="26">
        <f>VLOOKUP(B4,'MSG Data'!$A$2:$AS$53,17,FALSE)</f>
        <v>0.4657771</v>
      </c>
      <c r="D39" s="27">
        <v>0.25522539999999999</v>
      </c>
      <c r="F39" s="75"/>
    </row>
    <row r="40" spans="2:6" x14ac:dyDescent="0.25">
      <c r="B40" s="28" t="s">
        <v>173</v>
      </c>
      <c r="C40" s="26">
        <f>VLOOKUP(B4,'MSG Data'!$A$2:$AS$53,18,FALSE)</f>
        <v>2.7838499999999999E-2</v>
      </c>
      <c r="D40" s="27">
        <v>0.1092156</v>
      </c>
      <c r="F40" s="75"/>
    </row>
    <row r="41" spans="2:6" x14ac:dyDescent="0.25">
      <c r="B41" s="28" t="s">
        <v>174</v>
      </c>
      <c r="C41" s="26">
        <f>VLOOKUP(B4,'MSG Data'!$A$2:$AS$53,19,FALSE)</f>
        <v>9.7319699999999995E-2</v>
      </c>
      <c r="D41" s="27">
        <v>0.2743834</v>
      </c>
      <c r="F41" s="75"/>
    </row>
    <row r="42" spans="2:6" x14ac:dyDescent="0.25">
      <c r="B42" s="28" t="s">
        <v>175</v>
      </c>
      <c r="C42" s="26">
        <f>VLOOKUP(B4,'MSG Data'!$A$2:$AS$53,20,FALSE)</f>
        <v>4.9752699999999997E-2</v>
      </c>
      <c r="D42" s="27">
        <v>0.59017030000000004</v>
      </c>
      <c r="F42" s="75"/>
    </row>
    <row r="43" spans="2:6" x14ac:dyDescent="0.25">
      <c r="B43" s="28" t="s">
        <v>176</v>
      </c>
      <c r="C43" s="26">
        <f>VLOOKUP(B4,'MSG Data'!$A$2:$AS$53,21,FALSE)</f>
        <v>2.26044E-2</v>
      </c>
      <c r="D43" s="27">
        <v>5.3673999999999996E-3</v>
      </c>
      <c r="F43" s="75"/>
    </row>
    <row r="44" spans="2:6" x14ac:dyDescent="0.25">
      <c r="B44" s="25" t="s">
        <v>177</v>
      </c>
      <c r="C44" s="26"/>
      <c r="D44" s="27"/>
      <c r="F44" s="75"/>
    </row>
    <row r="45" spans="2:6" ht="25.5" x14ac:dyDescent="0.25">
      <c r="B45" s="28" t="s">
        <v>178</v>
      </c>
      <c r="C45" s="26">
        <f>VLOOKUP(B4,'MSG Data'!$A$2:$AS$53,22,FALSE)</f>
        <v>0.46424919999999997</v>
      </c>
      <c r="D45" s="27" t="s">
        <v>157</v>
      </c>
      <c r="F45" s="75"/>
    </row>
    <row r="46" spans="2:6" x14ac:dyDescent="0.25">
      <c r="B46" s="28" t="s">
        <v>179</v>
      </c>
      <c r="C46" s="26">
        <f>VLOOKUP(B4,'MSG Data'!$A$2:$AS$53,23,FALSE)</f>
        <v>0.41427989999999998</v>
      </c>
      <c r="D46" s="27">
        <v>-5.1741500000000003E-2</v>
      </c>
      <c r="F46" s="75"/>
    </row>
    <row r="47" spans="2:6" x14ac:dyDescent="0.25">
      <c r="B47" s="28" t="s">
        <v>180</v>
      </c>
      <c r="C47" s="26">
        <f>VLOOKUP(B4,'MSG Data'!$A$2:$AS$53,24,FALSE)</f>
        <v>0.121471</v>
      </c>
      <c r="D47" s="27">
        <v>-8.8469500000000006E-2</v>
      </c>
      <c r="F47" s="75"/>
    </row>
    <row r="48" spans="2:6" x14ac:dyDescent="0.25">
      <c r="B48" s="25" t="s">
        <v>181</v>
      </c>
      <c r="C48" s="26"/>
      <c r="D48" s="27"/>
      <c r="F48" s="75"/>
    </row>
    <row r="49" spans="2:6" x14ac:dyDescent="0.25">
      <c r="B49" s="28" t="s">
        <v>182</v>
      </c>
      <c r="C49" s="26">
        <f>VLOOKUP(B4,'MSG Data'!$A$2:$AS$53,25,FALSE)</f>
        <v>9.3940200000000001E-2</v>
      </c>
      <c r="D49" s="27">
        <v>0.1816808</v>
      </c>
      <c r="F49" s="75"/>
    </row>
    <row r="50" spans="2:6" x14ac:dyDescent="0.25">
      <c r="B50" s="28" t="s">
        <v>183</v>
      </c>
      <c r="C50" s="26">
        <f>VLOOKUP(B4,'MSG Data'!$A$2:$AS$53,26,FALSE)</f>
        <v>7.5483999999999996E-2</v>
      </c>
      <c r="D50" s="27">
        <v>-0.21741250000000001</v>
      </c>
      <c r="F50" s="75"/>
    </row>
    <row r="51" spans="2:6" x14ac:dyDescent="0.25">
      <c r="B51" s="28" t="s">
        <v>184</v>
      </c>
      <c r="C51" s="26">
        <f>VLOOKUP(B4,'MSG Data'!$A$2:$AS$53,27,FALSE)</f>
        <v>1.6897200000000001E-2</v>
      </c>
      <c r="D51" s="27">
        <v>-7.0129999999999998E-2</v>
      </c>
      <c r="F51" s="75"/>
    </row>
    <row r="52" spans="2:6" x14ac:dyDescent="0.25">
      <c r="B52" s="28" t="s">
        <v>185</v>
      </c>
      <c r="C52" s="26">
        <f>VLOOKUP(B4,'MSG Data'!$A$2:$AS$53,28,FALSE)</f>
        <v>5.5016299999999997E-2</v>
      </c>
      <c r="D52" s="27">
        <v>0.19318189999999999</v>
      </c>
      <c r="F52" s="75"/>
    </row>
    <row r="53" spans="2:6" x14ac:dyDescent="0.25">
      <c r="B53" s="28" t="s">
        <v>186</v>
      </c>
      <c r="C53" s="26">
        <f>VLOOKUP(B4,'MSG Data'!$A$2:$AS$53,29,FALSE)</f>
        <v>1.03596E-2</v>
      </c>
      <c r="D53" s="27">
        <v>-0.45395950000000002</v>
      </c>
      <c r="F53" s="75"/>
    </row>
    <row r="54" spans="2:6" x14ac:dyDescent="0.25">
      <c r="B54" s="28" t="s">
        <v>187</v>
      </c>
      <c r="C54" s="26">
        <f>VLOOKUP(B4,'MSG Data'!$A$2:$AS$53,30,FALSE)</f>
        <v>0.15826000000000001</v>
      </c>
      <c r="D54" s="27">
        <v>9.3270500000000006E-2</v>
      </c>
      <c r="F54" s="75"/>
    </row>
    <row r="55" spans="2:6" x14ac:dyDescent="0.25">
      <c r="B55" s="28" t="s">
        <v>188</v>
      </c>
      <c r="C55" s="26">
        <f>VLOOKUP(B4,'MSG Data'!$A$2:$AS$53,31,FALSE)</f>
        <v>1.9059599999999999E-2</v>
      </c>
      <c r="D55" s="27">
        <v>-0.59727770000000002</v>
      </c>
      <c r="F55" s="75"/>
    </row>
    <row r="56" spans="2:6" x14ac:dyDescent="0.25">
      <c r="B56" s="28" t="s">
        <v>189</v>
      </c>
      <c r="C56" s="26">
        <f>VLOOKUP(B4,'MSG Data'!$A$2:$AS$53,32,FALSE)</f>
        <v>2.1020899999999999E-2</v>
      </c>
      <c r="D56" s="27">
        <v>-0.14970169999999999</v>
      </c>
      <c r="F56" s="75"/>
    </row>
    <row r="57" spans="2:6" x14ac:dyDescent="0.25">
      <c r="B57" s="28" t="s">
        <v>190</v>
      </c>
      <c r="C57" s="26">
        <f>VLOOKUP(B4,'MSG Data'!$A$2:$AS$53,33,FALSE)</f>
        <v>0.3369374</v>
      </c>
      <c r="D57" s="27">
        <v>-3.2097599999999997E-2</v>
      </c>
      <c r="F57" s="75"/>
    </row>
    <row r="58" spans="2:6" x14ac:dyDescent="0.25">
      <c r="B58" s="25" t="s">
        <v>191</v>
      </c>
      <c r="C58" s="26"/>
      <c r="D58" s="27"/>
      <c r="F58" s="75"/>
    </row>
    <row r="59" spans="2:6" x14ac:dyDescent="0.25">
      <c r="B59" s="28" t="s">
        <v>192</v>
      </c>
      <c r="C59" s="30">
        <f>VLOOKUP(B4,'MSG Data'!$A$2:$AS$53,34,FALSE)</f>
        <v>3.2103300000000001E-2</v>
      </c>
      <c r="D59" s="27">
        <v>-1.910231</v>
      </c>
      <c r="F59" s="75"/>
    </row>
    <row r="60" spans="2:6" x14ac:dyDescent="0.25">
      <c r="B60" s="28" t="s">
        <v>193</v>
      </c>
      <c r="C60" s="26">
        <f>VLOOKUP(B4,'MSG Data'!$A$2:$AS$53,35,FALSE)</f>
        <v>0.1259238</v>
      </c>
      <c r="D60" s="27">
        <v>-8.509487</v>
      </c>
      <c r="F60" s="75"/>
    </row>
    <row r="61" spans="2:6" x14ac:dyDescent="0.25">
      <c r="B61" s="28" t="s">
        <v>194</v>
      </c>
      <c r="C61" s="26">
        <f>VLOOKUP(B4,'MSG Data'!$A$2:$AS$53,36,FALSE)</f>
        <v>5.1236999999999998E-2</v>
      </c>
      <c r="D61" s="27">
        <v>-6.4885869999999999</v>
      </c>
      <c r="F61" s="75"/>
    </row>
    <row r="62" spans="2:6" x14ac:dyDescent="0.25">
      <c r="B62" s="28" t="s">
        <v>322</v>
      </c>
      <c r="C62" s="26">
        <f>VLOOKUP(B4,'MSG Data'!$A$2:$AS$53,37,FALSE)</f>
        <v>0.22558020000000001</v>
      </c>
      <c r="D62" s="27">
        <v>-9.8529350000000004</v>
      </c>
      <c r="F62" s="75"/>
    </row>
    <row r="63" spans="2:6" x14ac:dyDescent="0.25">
      <c r="B63" s="28" t="s">
        <v>195</v>
      </c>
      <c r="C63" s="26">
        <f>VLOOKUP(B4,'MSG Data'!$A$2:$AS$53,38,FALSE)</f>
        <v>4.9202900000000001E-2</v>
      </c>
      <c r="D63" s="27">
        <v>-12.48489</v>
      </c>
      <c r="F63" s="75"/>
    </row>
    <row r="64" spans="2:6" x14ac:dyDescent="0.25">
      <c r="B64" s="28" t="s">
        <v>196</v>
      </c>
      <c r="C64" s="26">
        <f>VLOOKUP(B4,'MSG Data'!$A$2:$AS$53,39,FALSE)</f>
        <v>1.10937E-2</v>
      </c>
      <c r="D64" s="27">
        <v>-18.479369999999999</v>
      </c>
      <c r="F64" s="75"/>
    </row>
    <row r="65" spans="2:8" x14ac:dyDescent="0.25">
      <c r="B65" s="28" t="s">
        <v>197</v>
      </c>
      <c r="C65" s="26">
        <f>VLOOKUP(B4,'MSG Data'!$A$2:$AS$53,40,FALSE)</f>
        <v>0.1031733</v>
      </c>
      <c r="D65" s="27">
        <v>-10.61246</v>
      </c>
      <c r="F65" s="75"/>
    </row>
    <row r="66" spans="2:8" x14ac:dyDescent="0.25">
      <c r="B66" s="28" t="s">
        <v>198</v>
      </c>
      <c r="C66" s="26">
        <f>VLOOKUP(B4,'MSG Data'!$A$2:$AS$53,41,FALSE)</f>
        <v>0.13503319999999999</v>
      </c>
      <c r="D66" s="27">
        <v>-13.81808</v>
      </c>
      <c r="F66" s="75"/>
    </row>
    <row r="67" spans="2:8" x14ac:dyDescent="0.25">
      <c r="B67" s="28" t="s">
        <v>199</v>
      </c>
      <c r="C67" s="26">
        <f>VLOOKUP(B4,'MSG Data'!$A$2:$AS$53,42,FALSE)</f>
        <v>8.2693000000000003E-3</v>
      </c>
      <c r="D67" s="27">
        <v>-12.908049999999999</v>
      </c>
      <c r="F67" s="75"/>
    </row>
    <row r="68" spans="2:8" x14ac:dyDescent="0.25">
      <c r="B68" s="28" t="s">
        <v>323</v>
      </c>
      <c r="C68" s="26">
        <f>VLOOKUP(B4,'MSG Data'!$A$2:$AS$53,43,FALSE)</f>
        <v>2.42484E-2</v>
      </c>
      <c r="D68" s="27" t="s">
        <v>157</v>
      </c>
      <c r="F68" s="75"/>
    </row>
    <row r="69" spans="2:8" x14ac:dyDescent="0.25">
      <c r="B69" s="28" t="s">
        <v>200</v>
      </c>
      <c r="C69" s="26">
        <f>VLOOKUP(B4,'MSG Data'!$A$2:$AS$53,44,FALSE)</f>
        <v>6.2096699999999998E-2</v>
      </c>
      <c r="D69" s="27">
        <v>-7.5944349999999998</v>
      </c>
      <c r="F69" s="75"/>
    </row>
    <row r="70" spans="2:8" x14ac:dyDescent="0.25">
      <c r="B70" s="28" t="s">
        <v>201</v>
      </c>
      <c r="C70" s="26">
        <f>VLOOKUP(B4,'MSG Data'!$A$2:$AS$53,45,FALSE)</f>
        <v>0.2041415</v>
      </c>
      <c r="D70" s="27">
        <v>-7.9055059999999999</v>
      </c>
      <c r="F70" s="75"/>
    </row>
    <row r="71" spans="2:8" x14ac:dyDescent="0.25">
      <c r="B71" s="25" t="s">
        <v>202</v>
      </c>
      <c r="D71" s="31"/>
      <c r="H71" s="76"/>
    </row>
    <row r="72" spans="2:8" x14ac:dyDescent="0.25">
      <c r="B72" s="28" t="s">
        <v>44</v>
      </c>
      <c r="D72" s="27">
        <v>9.9994499999999995</v>
      </c>
      <c r="F72" s="76"/>
    </row>
    <row r="73" spans="2:8" x14ac:dyDescent="0.25">
      <c r="B73" s="28" t="s">
        <v>45</v>
      </c>
      <c r="D73" s="27">
        <v>9.2312879999999993</v>
      </c>
    </row>
    <row r="74" spans="2:8" x14ac:dyDescent="0.25">
      <c r="B74" s="28" t="s">
        <v>46</v>
      </c>
      <c r="D74" s="27">
        <v>9.80898</v>
      </c>
    </row>
    <row r="75" spans="2:8" x14ac:dyDescent="0.25">
      <c r="B75" s="28" t="s">
        <v>47</v>
      </c>
      <c r="D75" s="27">
        <v>10.1488</v>
      </c>
    </row>
    <row r="76" spans="2:8" x14ac:dyDescent="0.25">
      <c r="B76" s="28" t="s">
        <v>48</v>
      </c>
      <c r="D76" s="27">
        <v>9.9005369999999999</v>
      </c>
    </row>
    <row r="77" spans="2:8" x14ac:dyDescent="0.25">
      <c r="B77" s="28" t="s">
        <v>49</v>
      </c>
      <c r="D77" s="27">
        <v>9.7497539999999994</v>
      </c>
    </row>
    <row r="78" spans="2:8" x14ac:dyDescent="0.25">
      <c r="B78" s="28" t="s">
        <v>50</v>
      </c>
      <c r="D78" s="27">
        <v>9.8915039999999994</v>
      </c>
    </row>
    <row r="79" spans="2:8" x14ac:dyDescent="0.25">
      <c r="B79" s="28" t="s">
        <v>51</v>
      </c>
      <c r="D79" s="27">
        <v>10.03762</v>
      </c>
    </row>
    <row r="80" spans="2:8" x14ac:dyDescent="0.25">
      <c r="B80" s="28" t="s">
        <v>52</v>
      </c>
      <c r="D80" s="27">
        <v>8.7507420000000007</v>
      </c>
    </row>
    <row r="81" spans="2:4" x14ac:dyDescent="0.25">
      <c r="B81" s="28" t="s">
        <v>53</v>
      </c>
      <c r="D81" s="27">
        <v>9.4142729999999997</v>
      </c>
    </row>
    <row r="82" spans="2:4" x14ac:dyDescent="0.25">
      <c r="B82" s="28" t="s">
        <v>54</v>
      </c>
      <c r="D82" s="27">
        <v>9.9736080000000005</v>
      </c>
    </row>
    <row r="83" spans="2:4" x14ac:dyDescent="0.25">
      <c r="B83" s="28" t="s">
        <v>55</v>
      </c>
      <c r="D83" s="27">
        <v>9.0368359999999992</v>
      </c>
    </row>
    <row r="84" spans="2:4" x14ac:dyDescent="0.25">
      <c r="B84" s="28" t="s">
        <v>56</v>
      </c>
      <c r="D84" s="27">
        <v>9.7102090000000008</v>
      </c>
    </row>
    <row r="85" spans="2:4" x14ac:dyDescent="0.25">
      <c r="B85" s="28" t="s">
        <v>57</v>
      </c>
      <c r="D85" s="27">
        <v>9.8558269999999997</v>
      </c>
    </row>
    <row r="86" spans="2:4" x14ac:dyDescent="0.25">
      <c r="B86" s="28" t="s">
        <v>58</v>
      </c>
      <c r="D86" s="27">
        <v>10.317780000000001</v>
      </c>
    </row>
    <row r="87" spans="2:4" x14ac:dyDescent="0.25">
      <c r="B87" s="28" t="s">
        <v>59</v>
      </c>
      <c r="D87" s="27">
        <v>10.057119999999999</v>
      </c>
    </row>
    <row r="88" spans="2:4" x14ac:dyDescent="0.25">
      <c r="B88" s="28" t="s">
        <v>60</v>
      </c>
      <c r="D88" s="27">
        <v>10.102869999999999</v>
      </c>
    </row>
    <row r="89" spans="2:4" x14ac:dyDescent="0.25">
      <c r="B89" s="28" t="s">
        <v>61</v>
      </c>
      <c r="D89" s="27">
        <v>10.183730000000001</v>
      </c>
    </row>
    <row r="90" spans="2:4" x14ac:dyDescent="0.25">
      <c r="B90" s="28" t="s">
        <v>62</v>
      </c>
      <c r="D90" s="27">
        <v>9.8174060000000001</v>
      </c>
    </row>
    <row r="91" spans="2:4" x14ac:dyDescent="0.25">
      <c r="B91" s="28" t="s">
        <v>63</v>
      </c>
      <c r="D91" s="27">
        <v>9.8059709999999995</v>
      </c>
    </row>
    <row r="92" spans="2:4" x14ac:dyDescent="0.25">
      <c r="B92" s="28" t="s">
        <v>64</v>
      </c>
      <c r="D92" s="27">
        <v>9.3002590000000005</v>
      </c>
    </row>
    <row r="93" spans="2:4" x14ac:dyDescent="0.25">
      <c r="B93" s="28" t="s">
        <v>65</v>
      </c>
      <c r="D93" s="27">
        <v>9.8948230000000006</v>
      </c>
    </row>
    <row r="94" spans="2:4" x14ac:dyDescent="0.25">
      <c r="B94" s="28" t="s">
        <v>66</v>
      </c>
      <c r="D94" s="27">
        <v>10.12726</v>
      </c>
    </row>
    <row r="95" spans="2:4" x14ac:dyDescent="0.25">
      <c r="B95" s="28" t="s">
        <v>67</v>
      </c>
      <c r="D95" s="27">
        <v>9.8565679999999993</v>
      </c>
    </row>
    <row r="96" spans="2:4" x14ac:dyDescent="0.25">
      <c r="B96" s="28" t="s">
        <v>68</v>
      </c>
      <c r="D96" s="27">
        <v>10.20781</v>
      </c>
    </row>
    <row r="97" spans="2:4" x14ac:dyDescent="0.25">
      <c r="B97" s="28" t="s">
        <v>69</v>
      </c>
      <c r="D97" s="27">
        <v>10.13725</v>
      </c>
    </row>
    <row r="98" spans="2:4" x14ac:dyDescent="0.25">
      <c r="B98" s="28" t="s">
        <v>70</v>
      </c>
      <c r="D98" s="27">
        <v>9.5762909999999994</v>
      </c>
    </row>
    <row r="99" spans="2:4" x14ac:dyDescent="0.25">
      <c r="B99" s="28" t="s">
        <v>71</v>
      </c>
      <c r="D99" s="27">
        <v>9.904871</v>
      </c>
    </row>
    <row r="100" spans="2:4" x14ac:dyDescent="0.25">
      <c r="B100" s="28" t="s">
        <v>72</v>
      </c>
      <c r="D100" s="27">
        <v>9.7496469999999995</v>
      </c>
    </row>
    <row r="101" spans="2:4" x14ac:dyDescent="0.25">
      <c r="B101" s="28" t="s">
        <v>73</v>
      </c>
      <c r="D101" s="27">
        <v>9.7735160000000008</v>
      </c>
    </row>
    <row r="102" spans="2:4" x14ac:dyDescent="0.25">
      <c r="B102" s="28" t="s">
        <v>74</v>
      </c>
      <c r="D102" s="27">
        <v>9.7826799999999992</v>
      </c>
    </row>
    <row r="103" spans="2:4" x14ac:dyDescent="0.25">
      <c r="B103" s="28" t="s">
        <v>75</v>
      </c>
      <c r="D103" s="27">
        <v>9.6000340000000008</v>
      </c>
    </row>
    <row r="104" spans="2:4" x14ac:dyDescent="0.25">
      <c r="B104" s="28" t="s">
        <v>76</v>
      </c>
      <c r="D104" s="27">
        <v>9.9845380000000006</v>
      </c>
    </row>
    <row r="105" spans="2:4" x14ac:dyDescent="0.25">
      <c r="B105" s="28" t="s">
        <v>77</v>
      </c>
      <c r="D105" s="27">
        <v>9.8801050000000004</v>
      </c>
    </row>
    <row r="106" spans="2:4" ht="12.75" customHeight="1" x14ac:dyDescent="0.25">
      <c r="B106" s="28" t="s">
        <v>78</v>
      </c>
      <c r="D106" s="37">
        <v>9.7464980000000008</v>
      </c>
    </row>
    <row r="107" spans="2:4" ht="12.75" customHeight="1" x14ac:dyDescent="0.25">
      <c r="B107" s="28" t="s">
        <v>79</v>
      </c>
      <c r="D107" s="37">
        <v>10.14504</v>
      </c>
    </row>
    <row r="108" spans="2:4" ht="12.75" customHeight="1" x14ac:dyDescent="0.25">
      <c r="B108" s="28" t="s">
        <v>80</v>
      </c>
      <c r="D108" s="37">
        <v>9.8700089999999996</v>
      </c>
    </row>
    <row r="109" spans="2:4" ht="12.75" customHeight="1" x14ac:dyDescent="0.25">
      <c r="B109" s="28" t="s">
        <v>81</v>
      </c>
      <c r="D109" s="37">
        <v>9.7420449999999992</v>
      </c>
    </row>
    <row r="110" spans="2:4" x14ac:dyDescent="0.25">
      <c r="B110" s="28" t="s">
        <v>82</v>
      </c>
      <c r="D110" s="27">
        <v>9.8542649999999998</v>
      </c>
    </row>
    <row r="111" spans="2:4" x14ac:dyDescent="0.25">
      <c r="B111" s="28" t="s">
        <v>83</v>
      </c>
      <c r="D111" s="27">
        <v>9.8309329999999999</v>
      </c>
    </row>
    <row r="112" spans="2:4" x14ac:dyDescent="0.25">
      <c r="B112" s="28" t="s">
        <v>84</v>
      </c>
      <c r="D112" s="27">
        <v>9.970872</v>
      </c>
    </row>
    <row r="113" spans="2:4" x14ac:dyDescent="0.25">
      <c r="B113" s="28" t="s">
        <v>85</v>
      </c>
      <c r="D113" s="27">
        <v>9.6945399999999999</v>
      </c>
    </row>
    <row r="114" spans="2:4" x14ac:dyDescent="0.25">
      <c r="B114" s="28" t="s">
        <v>86</v>
      </c>
      <c r="D114" s="27">
        <v>9.9476659999999999</v>
      </c>
    </row>
    <row r="115" spans="2:4" x14ac:dyDescent="0.25">
      <c r="B115" s="28" t="s">
        <v>87</v>
      </c>
      <c r="D115" s="27">
        <v>9.8793050000000004</v>
      </c>
    </row>
    <row r="116" spans="2:4" x14ac:dyDescent="0.25">
      <c r="B116" s="28" t="s">
        <v>88</v>
      </c>
      <c r="D116" s="27">
        <v>9.7880479999999999</v>
      </c>
    </row>
    <row r="117" spans="2:4" x14ac:dyDescent="0.25">
      <c r="B117" s="28" t="s">
        <v>89</v>
      </c>
      <c r="D117" s="27">
        <v>9.8127650000000006</v>
      </c>
    </row>
    <row r="118" spans="2:4" x14ac:dyDescent="0.25">
      <c r="B118" s="28" t="s">
        <v>90</v>
      </c>
      <c r="D118" s="27">
        <v>9.4926539999999999</v>
      </c>
    </row>
    <row r="119" spans="2:4" x14ac:dyDescent="0.25">
      <c r="B119" s="28" t="s">
        <v>91</v>
      </c>
      <c r="D119" s="27">
        <v>10.005599999999999</v>
      </c>
    </row>
    <row r="120" spans="2:4" x14ac:dyDescent="0.25">
      <c r="B120" s="28" t="s">
        <v>92</v>
      </c>
      <c r="D120" s="27">
        <v>9.9732760000000003</v>
      </c>
    </row>
    <row r="121" spans="2:4" x14ac:dyDescent="0.25">
      <c r="B121" s="28" t="s">
        <v>93</v>
      </c>
      <c r="D121" s="27">
        <v>10.273899999999999</v>
      </c>
    </row>
    <row r="122" spans="2:4" x14ac:dyDescent="0.25">
      <c r="B122" s="28" t="s">
        <v>94</v>
      </c>
      <c r="D122" s="27">
        <v>9.9059539999999995</v>
      </c>
    </row>
    <row r="123" spans="2:4" ht="13.5" thickBot="1" x14ac:dyDescent="0.3">
      <c r="B123" s="32" t="s">
        <v>95</v>
      </c>
      <c r="C123" s="39"/>
      <c r="D123" s="38">
        <v>10.0854</v>
      </c>
    </row>
  </sheetData>
  <sheetProtection sheet="1" objects="1" scenarios="1" selectLockedCells="1"/>
  <mergeCells count="13">
    <mergeCell ref="C8:D8"/>
    <mergeCell ref="B2:D2"/>
    <mergeCell ref="C4:D4"/>
    <mergeCell ref="C17:D17"/>
    <mergeCell ref="C16:D16"/>
    <mergeCell ref="C15:D15"/>
    <mergeCell ref="C14:D14"/>
    <mergeCell ref="C13:D13"/>
    <mergeCell ref="C6:D6"/>
    <mergeCell ref="C12:D12"/>
    <mergeCell ref="C11:D11"/>
    <mergeCell ref="C10:D10"/>
    <mergeCell ref="C9:D9"/>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showErrorMessage="1" error="Please select a state from the drop down list." xr:uid="{36ACDD98-FB01-4F54-B2FB-567288C8CBB0}">
          <x14:formula1>
            <xm:f>'MSG Data'!$B$2:$B$53</xm:f>
          </x14:formula1>
          <xm:sqref>B5</xm:sqref>
        </x14:dataValidation>
        <x14:dataValidation type="list" showErrorMessage="1" error="Please select a state from the drop down list." xr:uid="{4A3D196F-0392-4341-B7DB-78BED198A241}">
          <x14:formula1>
            <xm:f>'MSG Data'!$A$2:$A$53</xm:f>
          </x14:formula1>
          <xm:sqref>B4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40F15-D68B-41C1-A211-FE4C6BB21F26}">
  <dimension ref="B1:H122"/>
  <sheetViews>
    <sheetView workbookViewId="0">
      <selection activeCell="B2" sqref="B2:D2"/>
    </sheetView>
  </sheetViews>
  <sheetFormatPr defaultColWidth="9.140625" defaultRowHeight="12.75" x14ac:dyDescent="0.25"/>
  <cols>
    <col min="1" max="1" width="9.140625" style="5"/>
    <col min="2" max="2" width="50" style="3" customWidth="1"/>
    <col min="3" max="4" width="12.7109375" style="4" customWidth="1"/>
    <col min="5" max="5" width="9.140625" style="5"/>
    <col min="6" max="6" width="11" style="5" bestFit="1" customWidth="1"/>
    <col min="7" max="7" width="9.140625" style="5"/>
    <col min="8" max="8" width="11" style="5" bestFit="1" customWidth="1"/>
    <col min="9" max="16384" width="9.140625" style="5"/>
  </cols>
  <sheetData>
    <row r="1" spans="2:6" ht="13.5" thickBot="1" x14ac:dyDescent="0.3"/>
    <row r="2" spans="2:6" ht="19.5" thickBot="1" x14ac:dyDescent="0.3">
      <c r="B2" s="98" t="s">
        <v>203</v>
      </c>
      <c r="C2" s="99"/>
      <c r="D2" s="100"/>
    </row>
    <row r="3" spans="2:6" ht="19.5" thickBot="1" x14ac:dyDescent="0.3">
      <c r="B3" s="8"/>
    </row>
    <row r="4" spans="2:6" s="6" customFormat="1" ht="31.9" customHeight="1" thickBot="1" x14ac:dyDescent="0.3">
      <c r="B4" s="73" t="str">
        <f>'MSG Model'!B4</f>
        <v>Alabama</v>
      </c>
      <c r="C4" s="123" t="s">
        <v>204</v>
      </c>
      <c r="D4" s="124"/>
      <c r="F4" s="7"/>
    </row>
    <row r="5" spans="2:6" s="6" customFormat="1" ht="15" customHeight="1" thickBot="1" x14ac:dyDescent="0.25">
      <c r="F5" s="7"/>
    </row>
    <row r="6" spans="2:6" s="9" customFormat="1" ht="20.25" customHeight="1" thickBot="1" x14ac:dyDescent="0.4">
      <c r="B6" s="24" t="s">
        <v>303</v>
      </c>
      <c r="C6" s="121">
        <f>VLOOKUP(B4,Est0!A3:K54,5,FALSE)</f>
        <v>0.37048748135566711</v>
      </c>
      <c r="D6" s="122"/>
      <c r="F6" s="12"/>
    </row>
    <row r="7" spans="2:6" s="9" customFormat="1" ht="15" customHeight="1" thickBot="1" x14ac:dyDescent="0.3">
      <c r="C7" s="10"/>
      <c r="D7" s="10"/>
      <c r="F7" s="12"/>
    </row>
    <row r="8" spans="2:6" s="9" customFormat="1" ht="15" customHeight="1" x14ac:dyDescent="0.25">
      <c r="B8" s="36" t="s">
        <v>205</v>
      </c>
      <c r="C8" s="113"/>
      <c r="D8" s="114"/>
      <c r="F8" s="12"/>
    </row>
    <row r="9" spans="2:6" s="9" customFormat="1" ht="15" customHeight="1" x14ac:dyDescent="0.25">
      <c r="B9" s="79" t="s">
        <v>313</v>
      </c>
      <c r="C9" s="119">
        <f>VLOOKUP($B$4,Indicators!F366:H417,2,FALSE)</f>
        <v>0.218</v>
      </c>
      <c r="D9" s="120"/>
      <c r="F9" s="12"/>
    </row>
    <row r="10" spans="2:6" s="9" customFormat="1" ht="15" customHeight="1" x14ac:dyDescent="0.25">
      <c r="B10" s="79" t="s">
        <v>312</v>
      </c>
      <c r="C10" s="119">
        <f>VLOOKUP($B$4,Indicators!F314:H365,2,FALSE)</f>
        <v>0.2445</v>
      </c>
      <c r="D10" s="120"/>
      <c r="F10" s="12"/>
    </row>
    <row r="11" spans="2:6" s="9" customFormat="1" ht="15" customHeight="1" x14ac:dyDescent="0.25">
      <c r="B11" s="79" t="s">
        <v>277</v>
      </c>
      <c r="C11" s="119">
        <f>VLOOKUP($B$4,Indicators!F262:H313,2,FALSE)</f>
        <v>0.38429999999999997</v>
      </c>
      <c r="D11" s="120"/>
      <c r="F11" s="12"/>
    </row>
    <row r="12" spans="2:6" s="9" customFormat="1" ht="15" customHeight="1" x14ac:dyDescent="0.25">
      <c r="B12" s="79" t="s">
        <v>276</v>
      </c>
      <c r="C12" s="119">
        <f>VLOOKUP($B$4,Indicators!F210:H261,2,FALSE)</f>
        <v>0.4914</v>
      </c>
      <c r="D12" s="120"/>
      <c r="F12" s="12"/>
    </row>
    <row r="13" spans="2:6" s="9" customFormat="1" ht="15" customHeight="1" x14ac:dyDescent="0.25">
      <c r="B13" s="79" t="s">
        <v>206</v>
      </c>
      <c r="C13" s="119">
        <f>VLOOKUP($B$4,Indicators!F158:H209,2,FALSE)</f>
        <v>0.40689999999999998</v>
      </c>
      <c r="D13" s="120"/>
      <c r="F13" s="12"/>
    </row>
    <row r="14" spans="2:6" s="9" customFormat="1" ht="15" customHeight="1" x14ac:dyDescent="0.25">
      <c r="B14" s="79" t="s">
        <v>207</v>
      </c>
      <c r="C14" s="119">
        <f>VLOOKUP($B$4,Indicators!F106:H157,2,FALSE)</f>
        <v>0.44979999999999998</v>
      </c>
      <c r="D14" s="120"/>
      <c r="F14" s="12"/>
    </row>
    <row r="15" spans="2:6" s="9" customFormat="1" ht="15" customHeight="1" x14ac:dyDescent="0.25">
      <c r="B15" s="79" t="s">
        <v>208</v>
      </c>
      <c r="C15" s="119">
        <f>VLOOKUP($B$4,Indicators!F54:H105,2,FALSE)</f>
        <v>0.4259</v>
      </c>
      <c r="D15" s="120"/>
      <c r="F15" s="12"/>
    </row>
    <row r="16" spans="2:6" s="9" customFormat="1" ht="15" customHeight="1" thickBot="1" x14ac:dyDescent="0.3">
      <c r="B16" s="80" t="s">
        <v>209</v>
      </c>
      <c r="C16" s="117">
        <f>VLOOKUP($B$4,Indicators!F2:H53,2,FALSE)</f>
        <v>0.4088</v>
      </c>
      <c r="D16" s="118"/>
    </row>
    <row r="17" spans="2:8" s="6" customFormat="1" ht="15" customHeight="1" thickBot="1" x14ac:dyDescent="0.25"/>
    <row r="18" spans="2:8" s="7" customFormat="1" ht="28.9" customHeight="1" x14ac:dyDescent="0.2">
      <c r="B18" s="33" t="s">
        <v>153</v>
      </c>
      <c r="C18" s="34" t="s">
        <v>316</v>
      </c>
      <c r="D18" s="35" t="s">
        <v>154</v>
      </c>
    </row>
    <row r="19" spans="2:8" x14ac:dyDescent="0.25">
      <c r="B19" s="25" t="s">
        <v>319</v>
      </c>
      <c r="C19" s="26">
        <f>VLOOKUP(B4,'Q2 Emp &amp; Earn Data'!$A$2:$AS$53,2,FALSE)</f>
        <v>0.53947809999999996</v>
      </c>
      <c r="D19" s="27">
        <v>5.4882E-2</v>
      </c>
      <c r="F19" s="75"/>
      <c r="G19" s="75"/>
      <c r="H19" s="76"/>
    </row>
    <row r="20" spans="2:8" x14ac:dyDescent="0.25">
      <c r="B20" s="25" t="s">
        <v>155</v>
      </c>
      <c r="C20" s="26"/>
      <c r="D20" s="27"/>
      <c r="H20" s="76"/>
    </row>
    <row r="21" spans="2:8" x14ac:dyDescent="0.25">
      <c r="B21" s="28" t="s">
        <v>156</v>
      </c>
      <c r="C21" s="26">
        <f>VLOOKUP(B4,'Q2 Emp &amp; Earn Data'!$A$2:$AS$53,3,FALSE)</f>
        <v>0.1089793</v>
      </c>
      <c r="D21" s="27" t="s">
        <v>157</v>
      </c>
      <c r="F21" s="75"/>
    </row>
    <row r="22" spans="2:8" x14ac:dyDescent="0.25">
      <c r="B22" s="28" t="s">
        <v>158</v>
      </c>
      <c r="C22" s="26">
        <f>VLOOKUP(B4,'Q2 Emp &amp; Earn Data'!$A$2:$AS$53,4,FALSE)</f>
        <v>0.2310074</v>
      </c>
      <c r="D22" s="27">
        <v>0.32796700000000001</v>
      </c>
      <c r="F22" s="75"/>
    </row>
    <row r="23" spans="2:8" x14ac:dyDescent="0.25">
      <c r="B23" s="28" t="s">
        <v>159</v>
      </c>
      <c r="C23" s="26">
        <f>VLOOKUP(B4,'Q2 Emp &amp; Earn Data'!$A$2:$AS$53,5,FALSE)</f>
        <v>0.4746765</v>
      </c>
      <c r="D23" s="27">
        <v>-4.2818599999999998E-2</v>
      </c>
      <c r="F23" s="75"/>
    </row>
    <row r="24" spans="2:8" x14ac:dyDescent="0.25">
      <c r="B24" s="28" t="s">
        <v>160</v>
      </c>
      <c r="C24" s="26">
        <f>VLOOKUP(B4,'Q2 Emp &amp; Earn Data'!$A$2:$AS$53,6,FALSE)</f>
        <v>0.18533669999999999</v>
      </c>
      <c r="D24" s="27">
        <v>-1.0448599999999999</v>
      </c>
      <c r="F24" s="75"/>
    </row>
    <row r="25" spans="2:8" x14ac:dyDescent="0.25">
      <c r="B25" s="25" t="s">
        <v>161</v>
      </c>
      <c r="C25" s="26"/>
      <c r="D25" s="27"/>
      <c r="F25" s="75"/>
    </row>
    <row r="26" spans="2:8" x14ac:dyDescent="0.25">
      <c r="B26" s="29" t="s">
        <v>320</v>
      </c>
      <c r="C26" s="26">
        <f>VLOOKUP(B4,'Q2 Emp &amp; Earn Data'!$A$2:$AS$53,7,FALSE)</f>
        <v>0.41562529999999998</v>
      </c>
      <c r="D26" s="27" t="s">
        <v>157</v>
      </c>
      <c r="F26" s="75"/>
    </row>
    <row r="27" spans="2:8" x14ac:dyDescent="0.25">
      <c r="B27" s="29" t="s">
        <v>321</v>
      </c>
      <c r="C27" s="26">
        <f>VLOOKUP(B4,'Q2 Emp &amp; Earn Data'!$A$2:$AS$53,8,FALSE)</f>
        <v>0.14701980000000001</v>
      </c>
      <c r="D27" s="27">
        <v>-2.37401E-2</v>
      </c>
      <c r="F27" s="75"/>
    </row>
    <row r="28" spans="2:8" x14ac:dyDescent="0.25">
      <c r="B28" s="29" t="s">
        <v>162</v>
      </c>
      <c r="C28" s="26">
        <f>VLOOKUP(B4,'Q2 Emp &amp; Earn Data'!$A$2:$AS$53,9,FALSE)</f>
        <v>2.81433E-2</v>
      </c>
      <c r="D28" s="27">
        <v>-3.11898E-2</v>
      </c>
      <c r="F28" s="75"/>
    </row>
    <row r="29" spans="2:8" x14ac:dyDescent="0.25">
      <c r="B29" s="29" t="s">
        <v>163</v>
      </c>
      <c r="C29" s="26">
        <f>VLOOKUP(B4,'Q2 Emp &amp; Earn Data'!$A$2:$AS$53,10,FALSE)</f>
        <v>0.37885659999999999</v>
      </c>
      <c r="D29" s="27">
        <v>-2.2780499999999999E-2</v>
      </c>
      <c r="F29" s="75"/>
    </row>
    <row r="30" spans="2:8" x14ac:dyDescent="0.25">
      <c r="B30" s="29" t="s">
        <v>164</v>
      </c>
      <c r="C30" s="26">
        <f>VLOOKUP(B4,'Q2 Emp &amp; Earn Data'!$A$2:$AS$53,11,FALSE)</f>
        <v>3.0355E-2</v>
      </c>
      <c r="D30" s="27">
        <v>-0.49690129999999999</v>
      </c>
      <c r="F30" s="75"/>
    </row>
    <row r="31" spans="2:8" x14ac:dyDescent="0.25">
      <c r="B31" s="25" t="s">
        <v>165</v>
      </c>
      <c r="C31" s="26"/>
      <c r="D31" s="27"/>
      <c r="F31" s="75"/>
    </row>
    <row r="32" spans="2:8" x14ac:dyDescent="0.25">
      <c r="B32" s="28" t="s">
        <v>166</v>
      </c>
      <c r="C32" s="26">
        <f>VLOOKUP(B4,'Q2 Emp &amp; Earn Data'!$A$2:$AS$53,12,FALSE)</f>
        <v>3.1239599999999999E-2</v>
      </c>
      <c r="D32" s="27">
        <v>6.5723199999999996E-2</v>
      </c>
      <c r="F32" s="75"/>
    </row>
    <row r="33" spans="2:6" x14ac:dyDescent="0.25">
      <c r="B33" s="28" t="s">
        <v>167</v>
      </c>
      <c r="C33" s="26">
        <f>VLOOKUP(B4,'Q2 Emp &amp; Earn Data'!$A$2:$AS$53,13,FALSE)</f>
        <v>0.55534669999999997</v>
      </c>
      <c r="D33" s="27" t="s">
        <v>157</v>
      </c>
      <c r="F33" s="75"/>
    </row>
    <row r="34" spans="2:6" x14ac:dyDescent="0.25">
      <c r="B34" s="28" t="s">
        <v>168</v>
      </c>
      <c r="C34" s="26">
        <f>VLOOKUP(B4,'Q2 Emp &amp; Earn Data'!$A$2:$AS$53,14,FALSE)</f>
        <v>0.27999560000000001</v>
      </c>
      <c r="D34" s="27">
        <v>-1.6919199999999999E-2</v>
      </c>
      <c r="F34" s="75"/>
    </row>
    <row r="35" spans="2:6" ht="25.5" x14ac:dyDescent="0.25">
      <c r="B35" s="28" t="s">
        <v>169</v>
      </c>
      <c r="C35" s="26">
        <f>VLOOKUP(B4,'Q2 Emp &amp; Earn Data'!$A$2:$AS$53,15,FALSE)</f>
        <v>0.1240739</v>
      </c>
      <c r="D35" s="27">
        <v>-1.9009999999999999E-2</v>
      </c>
      <c r="F35" s="75"/>
    </row>
    <row r="36" spans="2:6" x14ac:dyDescent="0.25">
      <c r="B36" s="25" t="s">
        <v>170</v>
      </c>
      <c r="C36" s="26"/>
      <c r="D36" s="27"/>
      <c r="F36" s="75"/>
    </row>
    <row r="37" spans="2:6" x14ac:dyDescent="0.25">
      <c r="B37" s="28" t="s">
        <v>171</v>
      </c>
      <c r="C37" s="26">
        <f>VLOOKUP(B4,'Q2 Emp &amp; Earn Data'!$A$2:$AS$53,16,FALSE)</f>
        <v>0.33810679999999999</v>
      </c>
      <c r="D37" s="27" t="s">
        <v>157</v>
      </c>
      <c r="F37" s="75"/>
    </row>
    <row r="38" spans="2:6" x14ac:dyDescent="0.25">
      <c r="B38" s="28" t="s">
        <v>172</v>
      </c>
      <c r="C38" s="26">
        <f>VLOOKUP(B4,'Q2 Emp &amp; Earn Data'!$A$2:$AS$53,17,FALSE)</f>
        <v>0.4836338</v>
      </c>
      <c r="D38" s="27">
        <v>-0.31688139999999998</v>
      </c>
      <c r="F38" s="75"/>
    </row>
    <row r="39" spans="2:6" x14ac:dyDescent="0.25">
      <c r="B39" s="28" t="s">
        <v>173</v>
      </c>
      <c r="C39" s="26">
        <f>VLOOKUP(B4,'Q2 Emp &amp; Earn Data'!$A$2:$AS$53,18,FALSE)</f>
        <v>2.4936400000000001E-2</v>
      </c>
      <c r="D39" s="27">
        <v>-8.9973200000000003E-2</v>
      </c>
      <c r="F39" s="75"/>
    </row>
    <row r="40" spans="2:6" x14ac:dyDescent="0.25">
      <c r="B40" s="28" t="s">
        <v>174</v>
      </c>
      <c r="C40" s="26">
        <f>VLOOKUP(B4,'Q2 Emp &amp; Earn Data'!$A$2:$AS$53,19,FALSE)</f>
        <v>7.9177300000000006E-2</v>
      </c>
      <c r="D40" s="27">
        <v>8.8832400000000006E-2</v>
      </c>
      <c r="F40" s="75"/>
    </row>
    <row r="41" spans="2:6" x14ac:dyDescent="0.25">
      <c r="B41" s="28" t="s">
        <v>175</v>
      </c>
      <c r="C41" s="26">
        <f>VLOOKUP(B4,'Q2 Emp &amp; Earn Data'!$A$2:$AS$53,20,FALSE)</f>
        <v>4.3348400000000002E-2</v>
      </c>
      <c r="D41" s="27">
        <v>-0.70756379999999996</v>
      </c>
      <c r="F41" s="75"/>
    </row>
    <row r="42" spans="2:6" x14ac:dyDescent="0.25">
      <c r="B42" s="28" t="s">
        <v>176</v>
      </c>
      <c r="C42" s="26">
        <f>VLOOKUP(B4,'Q2 Emp &amp; Earn Data'!$A$2:$AS$53,21,FALSE)</f>
        <v>3.07973E-2</v>
      </c>
      <c r="D42" s="27">
        <v>-0.19815379999999999</v>
      </c>
      <c r="F42" s="75"/>
    </row>
    <row r="43" spans="2:6" x14ac:dyDescent="0.25">
      <c r="B43" s="25" t="s">
        <v>177</v>
      </c>
      <c r="C43" s="26"/>
      <c r="D43" s="27"/>
      <c r="F43" s="75"/>
    </row>
    <row r="44" spans="2:6" ht="25.5" x14ac:dyDescent="0.25">
      <c r="B44" s="28" t="s">
        <v>178</v>
      </c>
      <c r="C44" s="26">
        <f>VLOOKUP(B4,'Q2 Emp &amp; Earn Data'!$A$2:$AS$53,22,FALSE)</f>
        <v>0.47124850000000001</v>
      </c>
      <c r="D44" s="27" t="s">
        <v>157</v>
      </c>
      <c r="F44" s="75"/>
    </row>
    <row r="45" spans="2:6" x14ac:dyDescent="0.25">
      <c r="B45" s="28" t="s">
        <v>179</v>
      </c>
      <c r="C45" s="26">
        <f>VLOOKUP(B4,'Q2 Emp &amp; Earn Data'!$A$2:$AS$53,23,FALSE)</f>
        <v>0.40810570000000002</v>
      </c>
      <c r="D45" s="27">
        <v>-6.5665500000000002E-2</v>
      </c>
      <c r="F45" s="75"/>
    </row>
    <row r="46" spans="2:6" x14ac:dyDescent="0.25">
      <c r="B46" s="28" t="s">
        <v>180</v>
      </c>
      <c r="C46" s="26">
        <f>VLOOKUP(B4,'Q2 Emp &amp; Earn Data'!$A$2:$AS$53,24,FALSE)</f>
        <v>0.1206458</v>
      </c>
      <c r="D46" s="27">
        <v>3.7425300000000002E-2</v>
      </c>
      <c r="F46" s="75"/>
    </row>
    <row r="47" spans="2:6" x14ac:dyDescent="0.25">
      <c r="B47" s="25" t="s">
        <v>181</v>
      </c>
      <c r="C47" s="26"/>
      <c r="D47" s="27"/>
      <c r="F47" s="75"/>
    </row>
    <row r="48" spans="2:6" x14ac:dyDescent="0.25">
      <c r="B48" s="28" t="s">
        <v>182</v>
      </c>
      <c r="C48" s="26">
        <f>VLOOKUP(B4,'Q2 Emp &amp; Earn Data'!$A$2:$AS$53,25,FALSE)</f>
        <v>9.62697E-2</v>
      </c>
      <c r="D48" s="27">
        <v>9.8544900000000005E-2</v>
      </c>
      <c r="F48" s="75"/>
    </row>
    <row r="49" spans="2:6" x14ac:dyDescent="0.25">
      <c r="B49" s="28" t="s">
        <v>183</v>
      </c>
      <c r="C49" s="26">
        <f>VLOOKUP(B4,'Q2 Emp &amp; Earn Data'!$A$2:$AS$53,26,FALSE)</f>
        <v>7.9220299999999994E-2</v>
      </c>
      <c r="D49" s="27">
        <v>-0.15431909999999999</v>
      </c>
      <c r="F49" s="75"/>
    </row>
    <row r="50" spans="2:6" x14ac:dyDescent="0.25">
      <c r="B50" s="28" t="s">
        <v>184</v>
      </c>
      <c r="C50" s="26">
        <f>VLOOKUP(B4,'Q2 Emp &amp; Earn Data'!$A$2:$AS$53,27,FALSE)</f>
        <v>1.8569800000000001E-2</v>
      </c>
      <c r="D50" s="27">
        <v>-0.23731550000000001</v>
      </c>
      <c r="F50" s="75"/>
    </row>
    <row r="51" spans="2:6" x14ac:dyDescent="0.25">
      <c r="B51" s="28" t="s">
        <v>185</v>
      </c>
      <c r="C51" s="26">
        <f>VLOOKUP(B4,'Q2 Emp &amp; Earn Data'!$A$2:$AS$53,28,FALSE)</f>
        <v>5.8913E-2</v>
      </c>
      <c r="D51" s="27">
        <v>0.21219099999999999</v>
      </c>
      <c r="F51" s="75"/>
    </row>
    <row r="52" spans="2:6" x14ac:dyDescent="0.25">
      <c r="B52" s="28" t="s">
        <v>186</v>
      </c>
      <c r="C52" s="26">
        <f>VLOOKUP(B4,'Q2 Emp &amp; Earn Data'!$A$2:$AS$53,29,FALSE)</f>
        <v>9.9907999999999993E-3</v>
      </c>
      <c r="D52" s="27">
        <v>1.400266</v>
      </c>
      <c r="F52" s="75"/>
    </row>
    <row r="53" spans="2:6" x14ac:dyDescent="0.25">
      <c r="B53" s="28" t="s">
        <v>187</v>
      </c>
      <c r="C53" s="26">
        <f>VLOOKUP(B4,'Q2 Emp &amp; Earn Data'!$A$2:$AS$53,30,FALSE)</f>
        <v>0.1495358</v>
      </c>
      <c r="D53" s="27">
        <v>-0.18421860000000001</v>
      </c>
      <c r="F53" s="75"/>
    </row>
    <row r="54" spans="2:6" x14ac:dyDescent="0.25">
      <c r="B54" s="28" t="s">
        <v>188</v>
      </c>
      <c r="C54" s="26">
        <f>VLOOKUP(B4,'Q2 Emp &amp; Earn Data'!$A$2:$AS$53,31,FALSE)</f>
        <v>1.7972499999999999E-2</v>
      </c>
      <c r="D54" s="27">
        <v>0.18793750000000001</v>
      </c>
      <c r="F54" s="75"/>
    </row>
    <row r="55" spans="2:6" x14ac:dyDescent="0.25">
      <c r="B55" s="28" t="s">
        <v>189</v>
      </c>
      <c r="C55" s="26">
        <f>VLOOKUP(B4,'Q2 Emp &amp; Earn Data'!$A$2:$AS$53,32,FALSE)</f>
        <v>2.0741699999999998E-2</v>
      </c>
      <c r="D55" s="27">
        <v>-8.4327600000000003E-2</v>
      </c>
      <c r="F55" s="75"/>
    </row>
    <row r="56" spans="2:6" x14ac:dyDescent="0.25">
      <c r="B56" s="28" t="s">
        <v>190</v>
      </c>
      <c r="C56" s="26">
        <f>VLOOKUP(B4,'Q2 Emp &amp; Earn Data'!$A$2:$AS$53,33,FALSE)</f>
        <v>0.34082639999999997</v>
      </c>
      <c r="D56" s="27">
        <v>-0.11349289999999999</v>
      </c>
      <c r="F56" s="75"/>
    </row>
    <row r="57" spans="2:6" x14ac:dyDescent="0.25">
      <c r="B57" s="25" t="s">
        <v>191</v>
      </c>
      <c r="C57" s="26"/>
      <c r="D57" s="27"/>
      <c r="F57" s="75"/>
    </row>
    <row r="58" spans="2:6" x14ac:dyDescent="0.25">
      <c r="B58" s="28" t="s">
        <v>192</v>
      </c>
      <c r="C58" s="30">
        <f>VLOOKUP(B4,'Q2 Emp &amp; Earn Data'!$A$2:$AS$53,34,FALSE)</f>
        <v>2.9255799999999998E-2</v>
      </c>
      <c r="D58" s="27">
        <v>-1.2132989999999999</v>
      </c>
      <c r="F58" s="75"/>
    </row>
    <row r="59" spans="2:6" x14ac:dyDescent="0.25">
      <c r="B59" s="28" t="s">
        <v>193</v>
      </c>
      <c r="C59" s="26">
        <f>VLOOKUP(B4,'Q2 Emp &amp; Earn Data'!$A$2:$AS$53,35,FALSE)</f>
        <v>0.1279402</v>
      </c>
      <c r="D59" s="27">
        <v>-2.41804</v>
      </c>
      <c r="F59" s="75"/>
    </row>
    <row r="60" spans="2:6" x14ac:dyDescent="0.25">
      <c r="B60" s="28" t="s">
        <v>194</v>
      </c>
      <c r="C60" s="26">
        <f>VLOOKUP(B4,'Q2 Emp &amp; Earn Data'!$A$2:$AS$53,36,FALSE)</f>
        <v>5.0211800000000001E-2</v>
      </c>
      <c r="D60" s="27">
        <v>-3.8005469999999999</v>
      </c>
      <c r="F60" s="75"/>
    </row>
    <row r="61" spans="2:6" x14ac:dyDescent="0.25">
      <c r="B61" s="28" t="s">
        <v>322</v>
      </c>
      <c r="C61" s="26">
        <f>VLOOKUP(B4,'Q2 Emp &amp; Earn Data'!$A$2:$AS$53,37,FALSE)</f>
        <v>0.22357969999999999</v>
      </c>
      <c r="D61" s="27">
        <v>-6.1562419999999998</v>
      </c>
      <c r="F61" s="75"/>
    </row>
    <row r="62" spans="2:6" x14ac:dyDescent="0.25">
      <c r="B62" s="28" t="s">
        <v>195</v>
      </c>
      <c r="C62" s="26">
        <f>VLOOKUP(B4,'Q2 Emp &amp; Earn Data'!$A$2:$AS$53,38,FALSE)</f>
        <v>4.9180000000000001E-2</v>
      </c>
      <c r="D62" s="27">
        <v>-2.888601</v>
      </c>
      <c r="F62" s="75"/>
    </row>
    <row r="63" spans="2:6" x14ac:dyDescent="0.25">
      <c r="B63" s="28" t="s">
        <v>196</v>
      </c>
      <c r="C63" s="26">
        <f>VLOOKUP(B4,'Q2 Emp &amp; Earn Data'!$A$2:$AS$53,39,FALSE)</f>
        <v>1.12862E-2</v>
      </c>
      <c r="D63" s="27">
        <v>-11.333769999999999</v>
      </c>
      <c r="F63" s="75"/>
    </row>
    <row r="64" spans="2:6" x14ac:dyDescent="0.25">
      <c r="B64" s="28" t="s">
        <v>197</v>
      </c>
      <c r="C64" s="26">
        <f>VLOOKUP(B4,'Q2 Emp &amp; Earn Data'!$A$2:$AS$53,40,FALSE)</f>
        <v>0.10227890000000001</v>
      </c>
      <c r="D64" s="27">
        <v>-4.8978229999999998</v>
      </c>
      <c r="F64" s="75"/>
    </row>
    <row r="65" spans="2:8" x14ac:dyDescent="0.25">
      <c r="B65" s="28" t="s">
        <v>198</v>
      </c>
      <c r="C65" s="26">
        <f>VLOOKUP(B4,'Q2 Emp &amp; Earn Data'!$A$2:$AS$53,41,FALSE)</f>
        <v>0.1352777</v>
      </c>
      <c r="D65" s="27">
        <v>-3.0867260000000001</v>
      </c>
      <c r="F65" s="75"/>
    </row>
    <row r="66" spans="2:8" x14ac:dyDescent="0.25">
      <c r="B66" s="28" t="s">
        <v>199</v>
      </c>
      <c r="C66" s="26">
        <f>VLOOKUP(B4,'Q2 Emp &amp; Earn Data'!$A$2:$AS$53,42,FALSE)</f>
        <v>8.3310999999999993E-3</v>
      </c>
      <c r="D66" s="27">
        <v>-6.9548079999999999</v>
      </c>
      <c r="F66" s="75"/>
    </row>
    <row r="67" spans="2:8" x14ac:dyDescent="0.25">
      <c r="B67" s="28" t="s">
        <v>323</v>
      </c>
      <c r="C67" s="26">
        <f>VLOOKUP(B4,'Q2 Emp &amp; Earn Data'!$A$2:$AS$53,43,FALSE)</f>
        <v>2.4063399999999999E-2</v>
      </c>
      <c r="D67" s="27" t="s">
        <v>157</v>
      </c>
      <c r="F67" s="75"/>
    </row>
    <row r="68" spans="2:8" x14ac:dyDescent="0.25">
      <c r="B68" s="28" t="s">
        <v>200</v>
      </c>
      <c r="C68" s="26">
        <f>VLOOKUP(B4,'Q2 Emp &amp; Earn Data'!$A$2:$AS$53,44,FALSE)</f>
        <v>6.1617499999999999E-2</v>
      </c>
      <c r="D68" s="27">
        <v>-3.1064919999999998</v>
      </c>
      <c r="F68" s="75"/>
    </row>
    <row r="69" spans="2:8" x14ac:dyDescent="0.25">
      <c r="B69" s="28" t="s">
        <v>201</v>
      </c>
      <c r="C69" s="26">
        <f>VLOOKUP(B4,'Q2 Emp &amp; Earn Data'!$A$2:$AS$53,45,FALSE)</f>
        <v>0.20623349999999999</v>
      </c>
      <c r="D69" s="27">
        <v>-4.8297549999999996</v>
      </c>
      <c r="F69" s="75"/>
    </row>
    <row r="70" spans="2:8" x14ac:dyDescent="0.25">
      <c r="B70" s="25" t="s">
        <v>202</v>
      </c>
      <c r="D70" s="31"/>
      <c r="H70" s="76"/>
    </row>
    <row r="71" spans="2:8" x14ac:dyDescent="0.25">
      <c r="B71" s="28" t="s">
        <v>44</v>
      </c>
      <c r="D71" s="27">
        <v>5.1109970000000002</v>
      </c>
      <c r="F71" s="76"/>
    </row>
    <row r="72" spans="2:8" x14ac:dyDescent="0.25">
      <c r="B72" s="28" t="s">
        <v>45</v>
      </c>
      <c r="D72" s="27">
        <v>5.6198569999999997</v>
      </c>
    </row>
    <row r="73" spans="2:8" x14ac:dyDescent="0.25">
      <c r="B73" s="28" t="s">
        <v>46</v>
      </c>
      <c r="D73" s="27">
        <v>5.4131840000000002</v>
      </c>
    </row>
    <row r="74" spans="2:8" x14ac:dyDescent="0.25">
      <c r="B74" s="28" t="s">
        <v>47</v>
      </c>
      <c r="D74" s="27">
        <v>5.3068119999999999</v>
      </c>
    </row>
    <row r="75" spans="2:8" x14ac:dyDescent="0.25">
      <c r="B75" s="28" t="s">
        <v>48</v>
      </c>
      <c r="D75" s="27">
        <v>5.4780040000000003</v>
      </c>
    </row>
    <row r="76" spans="2:8" x14ac:dyDescent="0.25">
      <c r="B76" s="28" t="s">
        <v>49</v>
      </c>
      <c r="D76" s="27">
        <v>5.2658810000000003</v>
      </c>
    </row>
    <row r="77" spans="2:8" x14ac:dyDescent="0.25">
      <c r="B77" s="28" t="s">
        <v>50</v>
      </c>
      <c r="D77" s="27">
        <v>5.3743540000000003</v>
      </c>
    </row>
    <row r="78" spans="2:8" x14ac:dyDescent="0.25">
      <c r="B78" s="28" t="s">
        <v>51</v>
      </c>
      <c r="D78" s="27">
        <v>5.2367889999999999</v>
      </c>
    </row>
    <row r="79" spans="2:8" x14ac:dyDescent="0.25">
      <c r="B79" s="28" t="s">
        <v>52</v>
      </c>
      <c r="D79" s="27">
        <v>4.5568369999999998</v>
      </c>
    </row>
    <row r="80" spans="2:8" x14ac:dyDescent="0.25">
      <c r="B80" s="28" t="s">
        <v>53</v>
      </c>
      <c r="D80" s="27">
        <v>5.1377490000000003</v>
      </c>
    </row>
    <row r="81" spans="2:4" x14ac:dyDescent="0.25">
      <c r="B81" s="28" t="s">
        <v>54</v>
      </c>
      <c r="D81" s="27">
        <v>5.2504239999999998</v>
      </c>
    </row>
    <row r="82" spans="2:4" x14ac:dyDescent="0.25">
      <c r="B82" s="28" t="s">
        <v>55</v>
      </c>
      <c r="D82" s="27">
        <v>5.1784610000000004</v>
      </c>
    </row>
    <row r="83" spans="2:4" x14ac:dyDescent="0.25">
      <c r="B83" s="28" t="s">
        <v>56</v>
      </c>
      <c r="D83" s="27">
        <v>5.3421250000000002</v>
      </c>
    </row>
    <row r="84" spans="2:4" x14ac:dyDescent="0.25">
      <c r="B84" s="28" t="s">
        <v>57</v>
      </c>
      <c r="D84" s="27">
        <v>5.2106279999999998</v>
      </c>
    </row>
    <row r="85" spans="2:4" x14ac:dyDescent="0.25">
      <c r="B85" s="28" t="s">
        <v>58</v>
      </c>
      <c r="D85" s="27">
        <v>5.2541789999999997</v>
      </c>
    </row>
    <row r="86" spans="2:4" x14ac:dyDescent="0.25">
      <c r="B86" s="28" t="s">
        <v>59</v>
      </c>
      <c r="D86" s="27">
        <v>5.3700190000000001</v>
      </c>
    </row>
    <row r="87" spans="2:4" x14ac:dyDescent="0.25">
      <c r="B87" s="28" t="s">
        <v>60</v>
      </c>
      <c r="D87" s="27">
        <v>5.3403700000000001</v>
      </c>
    </row>
    <row r="88" spans="2:4" x14ac:dyDescent="0.25">
      <c r="B88" s="28" t="s">
        <v>61</v>
      </c>
      <c r="D88" s="27">
        <v>5.3019559999999997</v>
      </c>
    </row>
    <row r="89" spans="2:4" x14ac:dyDescent="0.25">
      <c r="B89" s="28" t="s">
        <v>62</v>
      </c>
      <c r="D89" s="27">
        <v>5.2228450000000004</v>
      </c>
    </row>
    <row r="90" spans="2:4" x14ac:dyDescent="0.25">
      <c r="B90" s="28" t="s">
        <v>63</v>
      </c>
      <c r="D90" s="27">
        <v>5.4691869999999998</v>
      </c>
    </row>
    <row r="91" spans="2:4" x14ac:dyDescent="0.25">
      <c r="B91" s="28" t="s">
        <v>64</v>
      </c>
      <c r="D91" s="27">
        <v>5.1744849999999998</v>
      </c>
    </row>
    <row r="92" spans="2:4" x14ac:dyDescent="0.25">
      <c r="B92" s="28" t="s">
        <v>65</v>
      </c>
      <c r="D92" s="27">
        <v>5.498964</v>
      </c>
    </row>
    <row r="93" spans="2:4" x14ac:dyDescent="0.25">
      <c r="B93" s="28" t="s">
        <v>66</v>
      </c>
      <c r="D93" s="27">
        <v>5.1958780000000004</v>
      </c>
    </row>
    <row r="94" spans="2:4" x14ac:dyDescent="0.25">
      <c r="B94" s="28" t="s">
        <v>67</v>
      </c>
      <c r="D94" s="27">
        <v>5.3231599999999997</v>
      </c>
    </row>
    <row r="95" spans="2:4" x14ac:dyDescent="0.25">
      <c r="B95" s="28" t="s">
        <v>68</v>
      </c>
      <c r="D95" s="27">
        <v>5.3306560000000003</v>
      </c>
    </row>
    <row r="96" spans="2:4" x14ac:dyDescent="0.25">
      <c r="B96" s="28" t="s">
        <v>69</v>
      </c>
      <c r="D96" s="27">
        <v>5.2536040000000002</v>
      </c>
    </row>
    <row r="97" spans="2:4" x14ac:dyDescent="0.25">
      <c r="B97" s="28" t="s">
        <v>70</v>
      </c>
      <c r="D97" s="27">
        <v>5.3988189999999996</v>
      </c>
    </row>
    <row r="98" spans="2:4" x14ac:dyDescent="0.25">
      <c r="B98" s="28" t="s">
        <v>71</v>
      </c>
      <c r="D98" s="27">
        <v>5.4181800000000004</v>
      </c>
    </row>
    <row r="99" spans="2:4" x14ac:dyDescent="0.25">
      <c r="B99" s="28" t="s">
        <v>72</v>
      </c>
      <c r="D99" s="27">
        <v>5.4179950000000003</v>
      </c>
    </row>
    <row r="100" spans="2:4" x14ac:dyDescent="0.25">
      <c r="B100" s="28" t="s">
        <v>73</v>
      </c>
      <c r="D100" s="27">
        <v>5.1844900000000003</v>
      </c>
    </row>
    <row r="101" spans="2:4" x14ac:dyDescent="0.25">
      <c r="B101" s="28" t="s">
        <v>74</v>
      </c>
      <c r="D101" s="27">
        <v>5.3020709999999998</v>
      </c>
    </row>
    <row r="102" spans="2:4" x14ac:dyDescent="0.25">
      <c r="B102" s="28" t="s">
        <v>75</v>
      </c>
      <c r="D102" s="27">
        <v>5.4009819999999999</v>
      </c>
    </row>
    <row r="103" spans="2:4" x14ac:dyDescent="0.25">
      <c r="B103" s="28" t="s">
        <v>76</v>
      </c>
      <c r="D103" s="27">
        <v>5.3609260000000001</v>
      </c>
    </row>
    <row r="104" spans="2:4" x14ac:dyDescent="0.25">
      <c r="B104" s="28" t="s">
        <v>77</v>
      </c>
      <c r="D104" s="27">
        <v>5.1615289999999998</v>
      </c>
    </row>
    <row r="105" spans="2:4" ht="12.75" customHeight="1" x14ac:dyDescent="0.25">
      <c r="B105" s="28" t="s">
        <v>78</v>
      </c>
      <c r="D105" s="37">
        <v>5.6351300000000002</v>
      </c>
    </row>
    <row r="106" spans="2:4" ht="12.75" customHeight="1" x14ac:dyDescent="0.25">
      <c r="B106" s="28" t="s">
        <v>79</v>
      </c>
      <c r="D106" s="37">
        <v>5.231344</v>
      </c>
    </row>
    <row r="107" spans="2:4" ht="12.75" customHeight="1" x14ac:dyDescent="0.25">
      <c r="B107" s="28" t="s">
        <v>80</v>
      </c>
      <c r="D107" s="37">
        <v>5.1921379999999999</v>
      </c>
    </row>
    <row r="108" spans="2:4" ht="12.75" customHeight="1" x14ac:dyDescent="0.25">
      <c r="B108" s="28" t="s">
        <v>81</v>
      </c>
      <c r="D108" s="37">
        <v>5.2260439999999999</v>
      </c>
    </row>
    <row r="109" spans="2:4" x14ac:dyDescent="0.25">
      <c r="B109" s="28" t="s">
        <v>82</v>
      </c>
      <c r="D109" s="27">
        <v>5.4589800000000004</v>
      </c>
    </row>
    <row r="110" spans="2:4" x14ac:dyDescent="0.25">
      <c r="B110" s="28" t="s">
        <v>83</v>
      </c>
      <c r="D110" s="27">
        <v>5.3881969999999999</v>
      </c>
    </row>
    <row r="111" spans="2:4" x14ac:dyDescent="0.25">
      <c r="B111" s="28" t="s">
        <v>84</v>
      </c>
      <c r="D111" s="27">
        <v>5.0400010000000002</v>
      </c>
    </row>
    <row r="112" spans="2:4" x14ac:dyDescent="0.25">
      <c r="B112" s="28" t="s">
        <v>85</v>
      </c>
      <c r="D112" s="27">
        <v>5.5349259999999996</v>
      </c>
    </row>
    <row r="113" spans="2:4" x14ac:dyDescent="0.25">
      <c r="B113" s="28" t="s">
        <v>86</v>
      </c>
      <c r="D113" s="27">
        <v>5.2775069999999999</v>
      </c>
    </row>
    <row r="114" spans="2:4" x14ac:dyDescent="0.25">
      <c r="B114" s="28" t="s">
        <v>87</v>
      </c>
      <c r="D114" s="27">
        <v>5.3349989999999998</v>
      </c>
    </row>
    <row r="115" spans="2:4" x14ac:dyDescent="0.25">
      <c r="B115" s="28" t="s">
        <v>88</v>
      </c>
      <c r="D115" s="27">
        <v>5.1552759999999997</v>
      </c>
    </row>
    <row r="116" spans="2:4" x14ac:dyDescent="0.25">
      <c r="B116" s="28" t="s">
        <v>89</v>
      </c>
      <c r="D116" s="27">
        <v>5.4149070000000004</v>
      </c>
    </row>
    <row r="117" spans="2:4" x14ac:dyDescent="0.25">
      <c r="B117" s="28" t="s">
        <v>90</v>
      </c>
      <c r="D117" s="27">
        <v>5.0323209999999996</v>
      </c>
    </row>
    <row r="118" spans="2:4" x14ac:dyDescent="0.25">
      <c r="B118" s="28" t="s">
        <v>91</v>
      </c>
      <c r="D118" s="27">
        <v>5.5263770000000001</v>
      </c>
    </row>
    <row r="119" spans="2:4" x14ac:dyDescent="0.25">
      <c r="B119" s="28" t="s">
        <v>92</v>
      </c>
      <c r="D119" s="27">
        <v>5.4020130000000002</v>
      </c>
    </row>
    <row r="120" spans="2:4" x14ac:dyDescent="0.25">
      <c r="B120" s="28" t="s">
        <v>93</v>
      </c>
      <c r="D120" s="27">
        <v>5.2357449999999996</v>
      </c>
    </row>
    <row r="121" spans="2:4" x14ac:dyDescent="0.25">
      <c r="B121" s="28" t="s">
        <v>94</v>
      </c>
      <c r="D121" s="27">
        <v>5.6517689999999998</v>
      </c>
    </row>
    <row r="122" spans="2:4" ht="13.5" thickBot="1" x14ac:dyDescent="0.3">
      <c r="B122" s="32" t="s">
        <v>95</v>
      </c>
      <c r="C122" s="39"/>
      <c r="D122" s="38">
        <v>4.9896140000000004</v>
      </c>
    </row>
  </sheetData>
  <sheetProtection sheet="1" objects="1" scenarios="1" selectLockedCells="1"/>
  <mergeCells count="12">
    <mergeCell ref="C15:D15"/>
    <mergeCell ref="C16:D16"/>
    <mergeCell ref="B2:D2"/>
    <mergeCell ref="C4:D4"/>
    <mergeCell ref="C6:D6"/>
    <mergeCell ref="C8:D8"/>
    <mergeCell ref="C13:D13"/>
    <mergeCell ref="C14:D14"/>
    <mergeCell ref="C12:D12"/>
    <mergeCell ref="C11:D11"/>
    <mergeCell ref="C10:D10"/>
    <mergeCell ref="C9:D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ErrorMessage="1" error="Please select a state from the drop down list." xr:uid="{6D54F962-99B0-4BE5-800A-DF8A36A97976}">
          <x14:formula1>
            <xm:f>'MSG Data'!$B$2:$B$53</xm:f>
          </x14:formula1>
          <xm:sqref>B5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AD94A9A1B21074B80D7F2BF296A65C6" ma:contentTypeVersion="22" ma:contentTypeDescription="Create a new document." ma:contentTypeScope="" ma:versionID="ce2b60d0a051830d3858ce78a2f9e94f">
  <xsd:schema xmlns:xsd="http://www.w3.org/2001/XMLSchema" xmlns:xs="http://www.w3.org/2001/XMLSchema" xmlns:p="http://schemas.microsoft.com/office/2006/metadata/properties" xmlns:ns2="cd72edb4-e45c-45f4-9d63-a7e774ecc40f" xmlns:ns3="3b1535ea-af8c-4ff9-9bdc-c1f8398f1f8f" targetNamespace="http://schemas.microsoft.com/office/2006/metadata/properties" ma:root="true" ma:fieldsID="bdc65bb95beebddd68b4f0cb9e2b1d34" ns2:_="" ns3:_="">
    <xsd:import namespace="cd72edb4-e45c-45f4-9d63-a7e774ecc40f"/>
    <xsd:import namespace="3b1535ea-af8c-4ff9-9bdc-c1f8398f1f8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TaxCatchAll" minOccurs="0"/>
                <xsd:element ref="ns2:lcf76f155ced4ddcb4097134ff3c332f" minOccurs="0"/>
                <xsd:element ref="ns2:MediaServiceObjectDetectorVersions" minOccurs="0"/>
                <xsd:element ref="ns2:MediaServiceLocation"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72edb4-e45c-45f4-9d63-a7e774ecc4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Notes" ma:index="26"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1535ea-af8c-4ff9-9bdc-c1f8398f1f8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bf2cb90-115e-4132-a2b2-0c78f9600309}" ma:internalName="TaxCatchAll" ma:showField="CatchAllData" ma:web="3b1535ea-af8c-4ff9-9bdc-c1f8398f1f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72edb4-e45c-45f4-9d63-a7e774ecc40f">
      <Terms xmlns="http://schemas.microsoft.com/office/infopath/2007/PartnerControls"/>
    </lcf76f155ced4ddcb4097134ff3c332f>
    <TaxCatchAll xmlns="3b1535ea-af8c-4ff9-9bdc-c1f8398f1f8f" xsi:nil="true"/>
    <Notes xmlns="cd72edb4-e45c-45f4-9d63-a7e774ecc40f" xsi:nil="true"/>
  </documentManagement>
</p:properties>
</file>

<file path=customXml/itemProps1.xml><?xml version="1.0" encoding="utf-8"?>
<ds:datastoreItem xmlns:ds="http://schemas.openxmlformats.org/officeDocument/2006/customXml" ds:itemID="{E5F99B19-DAFB-4642-85FB-55AB1A8DED82}">
  <ds:schemaRefs>
    <ds:schemaRef ds:uri="http://schemas.microsoft.com/sharepoint/v3/contenttype/forms"/>
  </ds:schemaRefs>
</ds:datastoreItem>
</file>

<file path=customXml/itemProps2.xml><?xml version="1.0" encoding="utf-8"?>
<ds:datastoreItem xmlns:ds="http://schemas.openxmlformats.org/officeDocument/2006/customXml" ds:itemID="{9FD3C427-10BC-489A-9DAF-1CDFF900B9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72edb4-e45c-45f4-9d63-a7e774ecc40f"/>
    <ds:schemaRef ds:uri="3b1535ea-af8c-4ff9-9bdc-c1f8398f1f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FAAB47-4841-434D-AA50-86CCFC9FE3D7}">
  <ds:schemaRefs>
    <ds:schemaRef ds:uri="http://purl.org/dc/elements/1.1/"/>
    <ds:schemaRef ds:uri="http://schemas.microsoft.com/office/2006/documentManagement/types"/>
    <ds:schemaRef ds:uri="http://purl.org/dc/dcmitype/"/>
    <ds:schemaRef ds:uri="http://purl.org/dc/terms/"/>
    <ds:schemaRef ds:uri="http://www.w3.org/XML/1998/namespace"/>
    <ds:schemaRef ds:uri="3b1535ea-af8c-4ff9-9bdc-c1f8398f1f8f"/>
    <ds:schemaRef ds:uri="cd72edb4-e45c-45f4-9d63-a7e774ecc40f"/>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MSG Data</vt:lpstr>
      <vt:lpstr>Q2 Emp &amp; Earn Data</vt:lpstr>
      <vt:lpstr>Q4 Emp &amp; Cred Data</vt:lpstr>
      <vt:lpstr>Est0</vt:lpstr>
      <vt:lpstr>Indicators</vt:lpstr>
      <vt:lpstr>Overview</vt:lpstr>
      <vt:lpstr>Data for Models</vt:lpstr>
      <vt:lpstr>MSG Model</vt:lpstr>
      <vt:lpstr>Q2 Emp Rate Model</vt:lpstr>
      <vt:lpstr>Med Earn Model</vt:lpstr>
      <vt:lpstr>Q4 Emp Rate Model</vt:lpstr>
      <vt:lpstr>Cred Att Model</vt:lpstr>
      <vt:lpstr>Estimate0s</vt:lpstr>
      <vt:lpstr>Estimate0s!Print_Titles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Isenberg, Emily</dc:creator>
  <cp:keywords/>
  <dc:description/>
  <cp:lastModifiedBy>Isenberg, Emily</cp:lastModifiedBy>
  <cp:revision/>
  <cp:lastPrinted>2024-04-19T18:04:59Z</cp:lastPrinted>
  <dcterms:created xsi:type="dcterms:W3CDTF">2022-04-04T15:54:37Z</dcterms:created>
  <dcterms:modified xsi:type="dcterms:W3CDTF">2026-04-23T19:58:34Z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0x0101004AD94A9A1B21074B80D7F2BF296A65C6</vt:lpwstr>
  </property>
  <property fmtid="{D5CDD505-2E9C-101B-9397-08002B2CF9AE}" pid="3" name="MediaServiceImageTags">
    <vt:lpwstr/>
  </property>
</Properties>
</file>