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https://msair.sharepoint.com/sites/NRS/Shared Documents/Task 5 - Policy, SAM, Infographic, TWG, Ann Report/5.3 - SAM 2020-21/SAM PY 2022-23/"/>
    </mc:Choice>
  </mc:AlternateContent>
  <xr:revisionPtr revIDLastSave="889" documentId="8_{8982E1F4-FDA3-47D3-AD71-98FF1AB2C4AA}" xr6:coauthVersionLast="47" xr6:coauthVersionMax="47" xr10:uidLastSave="{C9EF1CFA-E3D1-4734-9CA4-84B5D11BD3B1}"/>
  <bookViews>
    <workbookView xWindow="-120" yWindow="-120" windowWidth="29040" windowHeight="15840" firstSheet="5" activeTab="5" xr2:uid="{24B251E5-66E3-4C18-80E9-46B71420BD04}"/>
  </bookViews>
  <sheets>
    <sheet name="MSG Data" sheetId="3" state="hidden" r:id="rId1"/>
    <sheet name="Q2 Emp &amp; Earn Data" sheetId="5" state="hidden" r:id="rId2"/>
    <sheet name="Q4 Emp &amp; Cred Data" sheetId="6" state="hidden" r:id="rId3"/>
    <sheet name="Est0" sheetId="11" state="hidden" r:id="rId4"/>
    <sheet name="Indicators" sheetId="14" state="hidden" r:id="rId5"/>
    <sheet name="Overview" sheetId="12" r:id="rId6"/>
    <sheet name="Data for Models" sheetId="13" r:id="rId7"/>
    <sheet name="MSG Model" sheetId="2" r:id="rId8"/>
    <sheet name="Q2 Emp Rate Model" sheetId="15" r:id="rId9"/>
    <sheet name="Med Earn Model" sheetId="8" r:id="rId10"/>
    <sheet name="Q4 Emp Rate Model" sheetId="9" r:id="rId11"/>
    <sheet name="Cred Att Model" sheetId="10" r:id="rId12"/>
    <sheet name="Estimate0s" sheetId="16" r:id="rId13"/>
  </sheets>
  <definedNames>
    <definedName name="_xlnm.Print_Titles" localSheetId="12">Estimate0s!$A:$A,Estimate0s!$1:$4</definedName>
  </definedNames>
  <calcPr calcId="191028"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8" i="2" l="1"/>
  <c r="C21" i="2"/>
  <c r="C22" i="2"/>
  <c r="C23" i="2"/>
  <c r="C26" i="2"/>
  <c r="C27" i="2"/>
  <c r="C28" i="2"/>
  <c r="C29" i="2"/>
  <c r="C31" i="2"/>
  <c r="C33" i="2"/>
  <c r="C34" i="2"/>
  <c r="C37" i="2"/>
  <c r="C38" i="2"/>
  <c r="C39" i="2"/>
  <c r="C40" i="2"/>
  <c r="C41" i="2"/>
  <c r="C44" i="2"/>
  <c r="C45" i="2"/>
  <c r="C47" i="2"/>
  <c r="C48" i="2"/>
  <c r="C49" i="2"/>
  <c r="C50" i="2"/>
  <c r="C51" i="2"/>
  <c r="C52" i="2"/>
  <c r="C53" i="2"/>
  <c r="C54" i="2"/>
  <c r="C55" i="2"/>
  <c r="C57" i="2"/>
  <c r="C58" i="2"/>
  <c r="C59" i="2"/>
  <c r="C61" i="2"/>
  <c r="C62" i="2"/>
  <c r="C63" i="2"/>
  <c r="C64" i="2"/>
  <c r="C65" i="2"/>
  <c r="C66" i="2"/>
  <c r="C67" i="2"/>
  <c r="C68" i="2"/>
  <c r="C69" i="2"/>
  <c r="B4" i="10"/>
  <c r="C16" i="10"/>
  <c r="C19" i="10"/>
  <c r="C20" i="10"/>
  <c r="C21" i="10"/>
  <c r="C24" i="10"/>
  <c r="C25" i="10"/>
  <c r="C26" i="10"/>
  <c r="C27" i="10"/>
  <c r="C29" i="10"/>
  <c r="C31" i="10"/>
  <c r="C32" i="10"/>
  <c r="C35" i="10"/>
  <c r="C36" i="10"/>
  <c r="C37" i="10"/>
  <c r="C38" i="10"/>
  <c r="C39" i="10"/>
  <c r="C42" i="10"/>
  <c r="C43" i="10"/>
  <c r="C45" i="10"/>
  <c r="C46" i="10"/>
  <c r="C47" i="10"/>
  <c r="C48" i="10"/>
  <c r="C49" i="10"/>
  <c r="C50" i="10"/>
  <c r="C51" i="10"/>
  <c r="C52" i="10"/>
  <c r="C53" i="10"/>
  <c r="C55" i="10"/>
  <c r="C56" i="10"/>
  <c r="C57" i="10"/>
  <c r="C59" i="10"/>
  <c r="C60" i="10"/>
  <c r="C61" i="10"/>
  <c r="C62" i="10"/>
  <c r="C63" i="10"/>
  <c r="C64" i="10"/>
  <c r="C65" i="10"/>
  <c r="C66" i="10"/>
  <c r="C67" i="10"/>
  <c r="B4" i="9"/>
  <c r="C16" i="9"/>
  <c r="C19" i="9"/>
  <c r="C20" i="9"/>
  <c r="C21" i="9"/>
  <c r="C24" i="9"/>
  <c r="C25" i="9"/>
  <c r="C26" i="9"/>
  <c r="C27" i="9"/>
  <c r="C29" i="9"/>
  <c r="C31" i="9"/>
  <c r="C32" i="9"/>
  <c r="C35" i="9"/>
  <c r="C36" i="9"/>
  <c r="C37" i="9"/>
  <c r="C38" i="9"/>
  <c r="C39" i="9"/>
  <c r="C42" i="9"/>
  <c r="C43" i="9"/>
  <c r="C45" i="9"/>
  <c r="C46" i="9"/>
  <c r="C47" i="9"/>
  <c r="C48" i="9"/>
  <c r="C49" i="9"/>
  <c r="C50" i="9"/>
  <c r="C51" i="9"/>
  <c r="C52" i="9"/>
  <c r="C53" i="9"/>
  <c r="C55" i="9"/>
  <c r="C56" i="9"/>
  <c r="C57" i="9"/>
  <c r="C59" i="9"/>
  <c r="C60" i="9"/>
  <c r="C61" i="9"/>
  <c r="C62" i="9"/>
  <c r="C63" i="9"/>
  <c r="C64" i="9"/>
  <c r="C65" i="9"/>
  <c r="C66" i="9"/>
  <c r="C67" i="9"/>
  <c r="B4" i="8"/>
  <c r="C17" i="8"/>
  <c r="C20" i="8"/>
  <c r="C21" i="8"/>
  <c r="C22" i="8"/>
  <c r="C25" i="8"/>
  <c r="C26" i="8"/>
  <c r="C27" i="8"/>
  <c r="C28" i="8"/>
  <c r="C30" i="8"/>
  <c r="C32" i="8"/>
  <c r="C33" i="8"/>
  <c r="C36" i="8"/>
  <c r="C37" i="8"/>
  <c r="C38" i="8"/>
  <c r="C39" i="8"/>
  <c r="C40" i="8"/>
  <c r="C43" i="8"/>
  <c r="C44" i="8"/>
  <c r="C46" i="8"/>
  <c r="C47" i="8"/>
  <c r="C48" i="8"/>
  <c r="C49" i="8"/>
  <c r="C50" i="8"/>
  <c r="C51" i="8"/>
  <c r="C52" i="8"/>
  <c r="C53" i="8"/>
  <c r="C54" i="8"/>
  <c r="C56" i="8"/>
  <c r="C57" i="8"/>
  <c r="C58" i="8"/>
  <c r="C60" i="8"/>
  <c r="C61" i="8"/>
  <c r="C62" i="8"/>
  <c r="C63" i="8"/>
  <c r="C64" i="8"/>
  <c r="C65" i="8"/>
  <c r="C66" i="8"/>
  <c r="C67" i="8"/>
  <c r="C68" i="8"/>
  <c r="B4" i="15"/>
  <c r="C17" i="15"/>
  <c r="C20" i="15"/>
  <c r="C21" i="15"/>
  <c r="C22" i="15"/>
  <c r="C25" i="15"/>
  <c r="C26" i="15"/>
  <c r="C27" i="15"/>
  <c r="C28" i="15"/>
  <c r="C30" i="15"/>
  <c r="C32" i="15"/>
  <c r="C33" i="15"/>
  <c r="C36" i="15"/>
  <c r="C37" i="15"/>
  <c r="C38" i="15"/>
  <c r="C39" i="15"/>
  <c r="C40" i="15"/>
  <c r="C43" i="15"/>
  <c r="C44" i="15"/>
  <c r="C46" i="15"/>
  <c r="C47" i="15"/>
  <c r="C48" i="15"/>
  <c r="C49" i="15"/>
  <c r="C50" i="15"/>
  <c r="C51" i="15"/>
  <c r="C52" i="15"/>
  <c r="C53" i="15"/>
  <c r="C54" i="15"/>
  <c r="C56" i="15"/>
  <c r="C57" i="15"/>
  <c r="C58" i="15"/>
  <c r="C60" i="15"/>
  <c r="C61" i="15"/>
  <c r="C62" i="15"/>
  <c r="C63" i="15"/>
  <c r="C64" i="15"/>
  <c r="C65" i="15"/>
  <c r="C66" i="15"/>
  <c r="C67" i="15"/>
  <c r="C68" i="15"/>
  <c r="C9" i="10"/>
  <c r="C10" i="10"/>
  <c r="C13" i="10"/>
  <c r="C12" i="10"/>
  <c r="C11" i="10"/>
  <c r="C9" i="9"/>
  <c r="C10" i="9"/>
  <c r="C13" i="9"/>
  <c r="C12" i="9"/>
  <c r="C11" i="9"/>
  <c r="C9" i="8"/>
  <c r="C10" i="8"/>
  <c r="C14" i="8"/>
  <c r="C13" i="8"/>
  <c r="C12" i="8"/>
  <c r="C11" i="8"/>
  <c r="C9" i="15"/>
  <c r="C10" i="15"/>
  <c r="C14" i="15"/>
  <c r="C13" i="15"/>
  <c r="C12" i="15"/>
  <c r="C11" i="15"/>
  <c r="C9" i="2"/>
  <c r="C15" i="2"/>
  <c r="C14" i="2"/>
  <c r="C13" i="2"/>
  <c r="C12" i="2"/>
  <c r="C11" i="2"/>
  <c r="C10" i="2"/>
  <c r="C6" i="2"/>
  <c r="C60" i="2"/>
  <c r="C43" i="2"/>
  <c r="C36" i="2"/>
  <c r="C32" i="2"/>
  <c r="C25" i="2"/>
  <c r="C20" i="2"/>
  <c r="C24" i="8"/>
  <c r="C42" i="8"/>
  <c r="C59" i="8"/>
  <c r="C31" i="8"/>
  <c r="C6" i="8"/>
  <c r="C19" i="8"/>
  <c r="C35" i="8"/>
  <c r="C41" i="9"/>
  <c r="C6" i="9"/>
  <c r="C58" i="9"/>
  <c r="C30" i="9"/>
  <c r="C18" i="9"/>
  <c r="C23" i="9"/>
  <c r="C34" i="9"/>
  <c r="C58" i="10"/>
  <c r="C30" i="10"/>
  <c r="C6" i="10"/>
  <c r="C18" i="10"/>
  <c r="C34" i="10"/>
  <c r="C23" i="10"/>
  <c r="C41" i="10"/>
  <c r="C42" i="15"/>
  <c r="C31" i="15"/>
  <c r="C6" i="15"/>
  <c r="C35" i="15"/>
  <c r="C24" i="15"/>
  <c r="C59" i="15"/>
  <c r="C19" i="15"/>
</calcChain>
</file>

<file path=xl/sharedStrings.xml><?xml version="1.0" encoding="utf-8"?>
<sst xmlns="http://schemas.openxmlformats.org/spreadsheetml/2006/main" count="2171" uniqueCount="309">
  <si>
    <t>state</t>
  </si>
  <si>
    <t>male</t>
  </si>
  <si>
    <t>agegrp_1618</t>
  </si>
  <si>
    <t>agegrp_1924</t>
  </si>
  <si>
    <t>agegrp_2544</t>
  </si>
  <si>
    <t>agegrp_45pl</t>
  </si>
  <si>
    <t>hisp</t>
  </si>
  <si>
    <t>asian_hi</t>
  </si>
  <si>
    <t>black</t>
  </si>
  <si>
    <t>white</t>
  </si>
  <si>
    <t>amind_tworace</t>
  </si>
  <si>
    <t>edu_unknown</t>
  </si>
  <si>
    <t>edu_lths</t>
  </si>
  <si>
    <t>edu_hs</t>
  </si>
  <si>
    <t>edu_gths</t>
  </si>
  <si>
    <t>abeesl_abe12</t>
  </si>
  <si>
    <t>abeesl_abe34</t>
  </si>
  <si>
    <t>abeesl_abe56</t>
  </si>
  <si>
    <t>abeesl_esl12</t>
  </si>
  <si>
    <t>abeesl_esl34</t>
  </si>
  <si>
    <t>abeesl_esl56</t>
  </si>
  <si>
    <t>lfs_emp</t>
  </si>
  <si>
    <t>lfs_unemp</t>
  </si>
  <si>
    <t>lfs_notinlf</t>
  </si>
  <si>
    <t>ltunemp</t>
  </si>
  <si>
    <t>disabl</t>
  </si>
  <si>
    <t>homeless</t>
  </si>
  <si>
    <t>exoff</t>
  </si>
  <si>
    <t>tanftwoyr</t>
  </si>
  <si>
    <t>singlepar</t>
  </si>
  <si>
    <t>displhome</t>
  </si>
  <si>
    <t>migrant</t>
  </si>
  <si>
    <t>lowinc</t>
  </si>
  <si>
    <t>ur</t>
  </si>
  <si>
    <t>pct_business</t>
  </si>
  <si>
    <t>pct_construction</t>
  </si>
  <si>
    <t>pct_edhealthcare</t>
  </si>
  <si>
    <t>pct_financial</t>
  </si>
  <si>
    <t>pct_information</t>
  </si>
  <si>
    <t>pct_leisure</t>
  </si>
  <si>
    <t>pct_manufacturing</t>
  </si>
  <si>
    <t>pct_natresources</t>
  </si>
  <si>
    <t>pct_otherserv</t>
  </si>
  <si>
    <t>pct_publicadmin</t>
  </si>
  <si>
    <t>pct_tradeutil</t>
  </si>
  <si>
    <t>pct_unclassified</t>
  </si>
  <si>
    <t>Alabama</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</si>
  <si>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</si>
  <si>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</si>
  <si>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</si>
  <si>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</si>
  <si>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</si>
  <si>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</si>
  <si>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</si>
  <si>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</si>
  <si>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</si>
  <si>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</si>
  <si>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</si>
  <si>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</si>
  <si>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</si>
  <si>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</si>
  <si>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</si>
  <si>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</si>
  <si>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</si>
  <si>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</si>
  <si>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</si>
  <si>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</si>
  <si>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</si>
  <si>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</si>
  <si>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</si>
  <si>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</si>
  <si>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</si>
  <si>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</si>
  <si>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</si>
  <si>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</si>
  <si>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</si>
  <si>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</si>
  <si>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</si>
  <si>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</si>
  <si>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</si>
  <si>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</si>
  <si>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</si>
  <si>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</si>
  <si>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</si>
  <si>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</si>
  <si>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Rhode Island</t>
  </si>
  <si>
    <t>South Carolina</t>
  </si>
  <si>
    <t>South Dakota</t>
  </si>
  <si>
    <t>Tennessee</t>
  </si>
  <si>
    <t>Texas</t>
  </si>
  <si>
    <t>Utah</t>
  </si>
  <si>
    <t>Vermont</t>
  </si>
  <si>
    <t>Virginia</t>
  </si>
  <si>
    <t>Washington</t>
  </si>
  <si>
    <t>West Virginia</t>
  </si>
  <si>
    <t>Wisconsin</t>
  </si>
  <si>
    <t>Wyoming</t>
  </si>
  <si>
    <t>Puerto Rico</t>
  </si>
  <si>
    <t>Reported values and predicted values from final model for each performance indicator</t>
  </si>
  <si>
    <t>State</t>
  </si>
  <si>
    <t>year</t>
  </si>
  <si>
    <t>msg_rate</t>
  </si>
  <si>
    <t>q2emp_rate</t>
  </si>
  <si>
    <t>med_earn</t>
  </si>
  <si>
    <t>cyear</t>
  </si>
  <si>
    <t>q4emp_rate</t>
  </si>
  <si>
    <t>cred_rate</t>
  </si>
  <si>
    <t>Overview</t>
  </si>
  <si>
    <t>Purpose</t>
  </si>
  <si>
    <r>
      <t>Steps to generate Estimate</t>
    </r>
    <r>
      <rPr>
        <b/>
        <vertAlign val="subscript"/>
        <sz val="12"/>
        <color theme="1"/>
        <rFont val="Calibri"/>
        <family val="2"/>
        <scheme val="minor"/>
      </rPr>
      <t>0</t>
    </r>
  </si>
  <si>
    <r>
      <t>Estimate</t>
    </r>
    <r>
      <rPr>
        <vertAlign val="subscript"/>
        <sz val="11"/>
        <color theme="1"/>
        <rFont val="Calibri"/>
        <family val="2"/>
        <scheme val="minor"/>
      </rPr>
      <t>0</t>
    </r>
    <r>
      <rPr>
        <sz val="11"/>
        <color theme="1"/>
        <rFont val="Calibri"/>
        <family val="2"/>
        <scheme val="minor"/>
      </rPr>
      <t xml:space="preserve"> is the predicted performance indicator value from the model that is used as one of four factors in negotiations. Estimate</t>
    </r>
    <r>
      <rPr>
        <vertAlign val="subscript"/>
        <sz val="11"/>
        <color theme="1"/>
        <rFont val="Calibri"/>
        <family val="2"/>
        <scheme val="minor"/>
      </rPr>
      <t>0</t>
    </r>
    <r>
      <rPr>
        <sz val="11"/>
        <color theme="1"/>
        <rFont val="Calibri"/>
        <family val="2"/>
        <scheme val="minor"/>
      </rPr>
      <t xml:space="preserve"> reflects how participant characteristics and state economic conditions are related to performance indicator values. Estimate</t>
    </r>
    <r>
      <rPr>
        <vertAlign val="subscript"/>
        <sz val="11"/>
        <color theme="1"/>
        <rFont val="Calibri"/>
        <family val="2"/>
        <scheme val="minor"/>
      </rPr>
      <t>0</t>
    </r>
    <r>
      <rPr>
        <sz val="11"/>
        <color theme="1"/>
        <rFont val="Calibri"/>
        <family val="2"/>
        <scheme val="minor"/>
      </rPr>
      <t xml:space="preserve"> is predicted performance based on the most recent participant characteristics and state economic conditions. Each performance indicator has associated Estimate0's, and each state has its own value of Estimate</t>
    </r>
    <r>
      <rPr>
        <vertAlign val="subscript"/>
        <sz val="11"/>
        <color theme="1"/>
        <rFont val="Calibri"/>
        <family val="2"/>
        <scheme val="minor"/>
      </rPr>
      <t>0</t>
    </r>
    <r>
      <rPr>
        <sz val="11"/>
        <color theme="1"/>
        <rFont val="Calibri"/>
        <family val="2"/>
        <scheme val="minor"/>
      </rPr>
      <t xml:space="preserve"> for each performance indicator. Estimate</t>
    </r>
    <r>
      <rPr>
        <vertAlign val="subscript"/>
        <sz val="11"/>
        <color theme="1"/>
        <rFont val="Calibri"/>
        <family val="2"/>
        <scheme val="minor"/>
      </rPr>
      <t>0</t>
    </r>
    <r>
      <rPr>
        <sz val="11"/>
        <color theme="1"/>
        <rFont val="Calibri"/>
        <family val="2"/>
        <scheme val="minor"/>
      </rPr>
      <t>'s are calculated using the following steps.</t>
    </r>
  </si>
  <si>
    <t>1.     For each performance indicator, a regression model is run using available data on the performance indicator, NRS participant characteristics, and state economic conditions. Models for the five performance indicators include the same predictor variables of participant characteristics and economic conditions. The regression model includes a state-specific coefficient (state fixed-effect) that accounts for any other state factors that would affect performance indicators and are constant over time.</t>
  </si>
  <si>
    <t>How to use this tool</t>
  </si>
  <si>
    <r>
      <rPr>
        <b/>
        <sz val="11"/>
        <color theme="1"/>
        <rFont val="Calibri"/>
        <family val="2"/>
        <scheme val="minor"/>
      </rPr>
      <t>Data for Models tab:</t>
    </r>
    <r>
      <rPr>
        <sz val="11"/>
        <color theme="1"/>
        <rFont val="Calibri"/>
        <family val="2"/>
        <scheme val="minor"/>
      </rPr>
      <t xml:space="preserve"> This tab includes more details on the data used to estimate each model and the data used to generate the predicted Estimate</t>
    </r>
    <r>
      <rPr>
        <vertAlign val="subscript"/>
        <sz val="11"/>
        <color theme="1"/>
        <rFont val="Calibri"/>
        <family val="2"/>
        <scheme val="minor"/>
      </rPr>
      <t>0</t>
    </r>
    <r>
      <rPr>
        <sz val="11"/>
        <color theme="1"/>
        <rFont val="Calibri"/>
        <family val="2"/>
        <scheme val="minor"/>
      </rPr>
      <t xml:space="preserve">. See this tab for descriptions of the program year (PY) cohorts used for the MSG, Q2 employment rate, and median earnings models, and the calendar year (CY) cohorts used for the Q4 employment rate and credential attainment rate models. </t>
    </r>
  </si>
  <si>
    <r>
      <rPr>
        <b/>
        <sz val="11"/>
        <color theme="1"/>
        <rFont val="Calibri"/>
        <family val="2"/>
        <scheme val="minor"/>
      </rPr>
      <t>Performance indicator model tabs:</t>
    </r>
    <r>
      <rPr>
        <sz val="11"/>
        <color theme="1"/>
        <rFont val="Calibri"/>
        <family val="2"/>
        <scheme val="minor"/>
      </rPr>
      <t xml:space="preserve"> On the MSG Model tab, select a state. This state will be applied to all the model tabs. After a state is selected, Estimate</t>
    </r>
    <r>
      <rPr>
        <vertAlign val="subscript"/>
        <sz val="11"/>
        <color theme="1"/>
        <rFont val="Calibri"/>
        <family val="2"/>
        <scheme val="minor"/>
      </rPr>
      <t>0</t>
    </r>
    <r>
      <rPr>
        <sz val="11"/>
        <color theme="1"/>
        <rFont val="Calibri"/>
        <family val="2"/>
        <scheme val="minor"/>
      </rPr>
      <t xml:space="preserve"> and reported peformance indicator values will display for that state. The most recent data on participant characteristics and state economic conditions that is used for prediction will also be displayed. Coefficients for each predictor variable and the state coefficients are shown on these tabs.</t>
    </r>
  </si>
  <si>
    <r>
      <rPr>
        <b/>
        <sz val="11"/>
        <color theme="1"/>
        <rFont val="Calibri"/>
        <family val="2"/>
        <scheme val="minor"/>
      </rPr>
      <t>Estimate0s tab:</t>
    </r>
    <r>
      <rPr>
        <sz val="11"/>
        <color theme="1"/>
        <rFont val="Calibri"/>
        <family val="2"/>
        <scheme val="minor"/>
      </rPr>
      <t xml:space="preserve"> This tab displays reported values for the performance indicators and Estimate</t>
    </r>
    <r>
      <rPr>
        <vertAlign val="subscript"/>
        <sz val="11"/>
        <color theme="1"/>
        <rFont val="Calibri"/>
        <family val="2"/>
        <scheme val="minor"/>
      </rPr>
      <t>0</t>
    </r>
    <r>
      <rPr>
        <sz val="11"/>
        <color theme="1"/>
        <rFont val="Calibri"/>
        <family val="2"/>
        <scheme val="minor"/>
      </rPr>
      <t>'s for each performance indicator, for each state.</t>
    </r>
  </si>
  <si>
    <t>Data used in statistical adjustment models</t>
  </si>
  <si>
    <r>
      <rPr>
        <b/>
        <sz val="11"/>
        <color rgb="FF000000"/>
        <rFont val="Calibri"/>
        <family val="2"/>
        <scheme val="minor"/>
      </rPr>
      <t>Cohorts:</t>
    </r>
    <r>
      <rPr>
        <sz val="11"/>
        <color rgb="FF000000"/>
        <rFont val="Calibri"/>
        <family val="2"/>
        <scheme val="minor"/>
      </rPr>
      <t xml:space="preserve"> The Q2 employment rate and median earnings are reported two quarters after exit. Data for these two state indicators are available starting in the program year (PY) 2017 NRS tables. The PY 2017 NRS table values for these indicators correspond to participants who exited in PY 2016. The PY 2016 participants and the associated PY 2017 indicator values are referred to as the PY 2016 cohort. The Q4 employment rate and credential attainment rate are reported four quarters after exit. Complete data for these two state indicators are available starting in the PY 2018 NRS tables. The PY 2018 NRS table values are for participants who exited in calendar year (CY) 2017. The CY 2017 participants and the associated PY 2018 indicator values are referred to as the CY 2017 cohort. This cohort terminology is used for the other years, as well.</t>
    </r>
  </si>
  <si>
    <r>
      <rPr>
        <b/>
        <sz val="11"/>
        <color theme="1"/>
        <rFont val="Calibri"/>
        <family val="2"/>
        <scheme val="minor"/>
      </rPr>
      <t>Data used for prediction:</t>
    </r>
    <r>
      <rPr>
        <sz val="11"/>
        <color theme="1"/>
        <rFont val="Calibri"/>
        <family val="2"/>
        <scheme val="minor"/>
      </rPr>
      <t xml:space="preserve"> NRS participant characteristics and economic measures are multiplied by the estimated coefficients to generate a prediction of the outcome that is called Estimate</t>
    </r>
    <r>
      <rPr>
        <vertAlign val="subscript"/>
        <sz val="11"/>
        <color theme="1"/>
        <rFont val="Calibri"/>
        <family val="2"/>
        <scheme val="minor"/>
      </rPr>
      <t>0</t>
    </r>
    <r>
      <rPr>
        <sz val="11"/>
        <color theme="1"/>
        <rFont val="Calibri"/>
        <family val="2"/>
        <scheme val="minor"/>
      </rPr>
      <t>. The top row in each table below shows the most recent NRS participant characteristics and economic data that are used to predict Estimate</t>
    </r>
    <r>
      <rPr>
        <vertAlign val="subscript"/>
        <sz val="11"/>
        <color theme="1"/>
        <rFont val="Calibri"/>
        <family val="2"/>
        <scheme val="minor"/>
      </rPr>
      <t>0</t>
    </r>
    <r>
      <rPr>
        <sz val="11"/>
        <color theme="1"/>
        <rFont val="Calibri"/>
        <family val="2"/>
        <scheme val="minor"/>
      </rPr>
      <t>.</t>
    </r>
  </si>
  <si>
    <r>
      <rPr>
        <b/>
        <sz val="11"/>
        <color theme="1"/>
        <rFont val="Calibri"/>
        <family val="2"/>
        <scheme val="minor"/>
      </rPr>
      <t xml:space="preserve">Economic data: </t>
    </r>
    <r>
      <rPr>
        <sz val="11"/>
        <color theme="1"/>
        <rFont val="Calibri"/>
        <family val="2"/>
        <scheme val="minor"/>
      </rPr>
      <t>Economic data from quarters of exit and quarters of data collection are averaged to create measures that are used in model estimation. The column on quarters of exit and quarters of data collection shows the time period used to generate the economic measures.</t>
    </r>
  </si>
  <si>
    <t>MSG Rate Model</t>
  </si>
  <si>
    <t>Cohort</t>
  </si>
  <si>
    <t>Quarters of exit</t>
  </si>
  <si>
    <t>Quarters of data collection</t>
  </si>
  <si>
    <t>Quarters of exit AND quarters of data collection</t>
  </si>
  <si>
    <t>Economic data used</t>
  </si>
  <si>
    <t>NRS participant characteristics data used</t>
  </si>
  <si>
    <t>NOTE: For MSG, there is no gap between quarters of exit and quarters of data collection.</t>
  </si>
  <si>
    <t>Q2 Employment Rate and Median Earnings Models</t>
  </si>
  <si>
    <t>CY 2020 (January 1, 2020 - December 31, 2020)</t>
  </si>
  <si>
    <t>July 1, 2019 - December 31, 2020 (CY 2019 Q2 - 2020 Q4)</t>
  </si>
  <si>
    <t>CY 2019 (January 1, 2019 - December 31, 2019)</t>
  </si>
  <si>
    <t>July 1, 2018 - December 31, 2019 (CY 2018 Q2 - 2019 Q4)</t>
  </si>
  <si>
    <t>CY 2018 (January 1, 2018 - December 31, 2018)</t>
  </si>
  <si>
    <t>July 1, 2017 - December 31, 2018 (CY 2017 Q2 - 2018 Q4)</t>
  </si>
  <si>
    <t>CY 2017 (January 1, 2017 - December 31, 2017)</t>
  </si>
  <si>
    <t>July 1, 2016 - December 31, 2017 (CY 2016 Q2 - 2017 Q4)</t>
  </si>
  <si>
    <t>NOTE: For Q2 employment rate and median earnings, there is a two quarter gap between quarters of exit and quarters of data collection.</t>
  </si>
  <si>
    <t>Q4 Employment Rate and Credential Attainment Rate Models</t>
  </si>
  <si>
    <t>CY 2019 (January 1, 2019-December 31, 2019)</t>
  </si>
  <si>
    <t>CY 2019 and CY 2020 (January 1, 2019 - December 31, 2020)</t>
  </si>
  <si>
    <t>January 1, 2019 - December 31, 2020 (CY 2019 Q1 - 2020 Q4)</t>
  </si>
  <si>
    <t>Average of PY 2019 and PY 2020</t>
  </si>
  <si>
    <t>CY 2018 (January 1, 2018-December 31, 2018)</t>
  </si>
  <si>
    <t>January 1, 2018 - December 31, 2019 (CY 2018 Q1 - 2019 Q4)</t>
  </si>
  <si>
    <t>Average of PY 2018 and PY 2019</t>
  </si>
  <si>
    <t>CY 2018 (January 1, 2018 -December 31, 2018)</t>
  </si>
  <si>
    <t>CY 2018 and CY 2019 (January 1, 2018 - December 31, 2019)</t>
  </si>
  <si>
    <t>Average of PY 2017 and PY 2018</t>
  </si>
  <si>
    <t>NOTE: For Q4 employment rate and credential attainment rate, there is a four quarter gap between quarters of exit and quarters of data collection.</t>
  </si>
  <si>
    <t>MSG Model</t>
  </si>
  <si>
    <t>&lt;- Select state</t>
  </si>
  <si>
    <t>Reported MSG</t>
  </si>
  <si>
    <t>PY 2020-21</t>
  </si>
  <si>
    <t>PY 2019-20</t>
  </si>
  <si>
    <t>PY 2018-19</t>
  </si>
  <si>
    <t>PY 2017-18</t>
  </si>
  <si>
    <t>PY 2016-17</t>
  </si>
  <si>
    <t>Predictor variables included in model</t>
  </si>
  <si>
    <t>Coefficient</t>
  </si>
  <si>
    <t>% Male</t>
  </si>
  <si>
    <t>Age group</t>
  </si>
  <si>
    <t>% age 16-18 (omitted category)</t>
  </si>
  <si>
    <t>n/a</t>
  </si>
  <si>
    <t>% age 19-24</t>
  </si>
  <si>
    <t>% age 25-44</t>
  </si>
  <si>
    <t>% age 45 and older</t>
  </si>
  <si>
    <t>Race and ethnicity</t>
  </si>
  <si>
    <t>% Hispanic (omitted category)</t>
  </si>
  <si>
    <t>% Asian or Hawaiian or other Pacific Islander</t>
  </si>
  <si>
    <t>% Black</t>
  </si>
  <si>
    <t>% White</t>
  </si>
  <si>
    <t>% American Indian or Alaskan Native or two or more races</t>
  </si>
  <si>
    <t>Highest degree or level of school completed</t>
  </si>
  <si>
    <t>% unknown</t>
  </si>
  <si>
    <t>% less than a high school diploma (omitted category)</t>
  </si>
  <si>
    <t>% high school diploma or alternate credential</t>
  </si>
  <si>
    <t>% some postsecondary education (no degree) or postsecondary or professional degree</t>
  </si>
  <si>
    <t>Entering educational functioning level</t>
  </si>
  <si>
    <t>% ABE Level 1 or 2 (omitted category)</t>
  </si>
  <si>
    <t>% ABE Level 3 or 4</t>
  </si>
  <si>
    <t>% ABE Level 5 or 6</t>
  </si>
  <si>
    <t>% ESL Level 1 or 2</t>
  </si>
  <si>
    <t>% ESL Level 3 or 4</t>
  </si>
  <si>
    <t>% ESL Level 5 or 6</t>
  </si>
  <si>
    <t>Labor force status on entry</t>
  </si>
  <si>
    <t>% employed or employed but received 
notice of termination (omitted category)</t>
  </si>
  <si>
    <t>% unemployed</t>
  </si>
  <si>
    <t>% not in the labor force</t>
  </si>
  <si>
    <t>Barriers to employment</t>
  </si>
  <si>
    <t xml:space="preserve">% long-term unemployed </t>
  </si>
  <si>
    <t>% individuals with disabilities</t>
  </si>
  <si>
    <t>% homeless individuals/runaway youth</t>
  </si>
  <si>
    <t>% ex-offenders</t>
  </si>
  <si>
    <t>% exhausting TANF within 2 years</t>
  </si>
  <si>
    <t>% single parents</t>
  </si>
  <si>
    <t>% displaced homemakers</t>
  </si>
  <si>
    <t>% migrant and seasonal farmworkers</t>
  </si>
  <si>
    <t>% low-income individuals</t>
  </si>
  <si>
    <t>State economic conditions</t>
  </si>
  <si>
    <t>State unemployment rate</t>
  </si>
  <si>
    <t>% employed in professional and business services</t>
  </si>
  <si>
    <t>% employed in construction</t>
  </si>
  <si>
    <t>% employed in education and health services (omitted category)</t>
  </si>
  <si>
    <t>% employed in financial activities</t>
  </si>
  <si>
    <t>% employed in information</t>
  </si>
  <si>
    <t>% employed in leisure and hospitality</t>
  </si>
  <si>
    <t>% employed in manufacturing</t>
  </si>
  <si>
    <t>% employed in natural resources and mining</t>
  </si>
  <si>
    <t>% employed in other services</t>
  </si>
  <si>
    <t>% employed in public administration</t>
  </si>
  <si>
    <t>% employed in trade, transit, and utilities</t>
  </si>
  <si>
    <t>% employed unclassified</t>
  </si>
  <si>
    <t>State coefficients (state fixed effects)</t>
  </si>
  <si>
    <t>Q2 Employment Rate Model</t>
  </si>
  <si>
    <t>&lt;- To change state, select state from MSG Model tab</t>
  </si>
  <si>
    <t>Reported Q2 employment rate</t>
  </si>
  <si>
    <t>PY 2019-20 cohort</t>
  </si>
  <si>
    <t>PY 2018-19 cohort</t>
  </si>
  <si>
    <t>PY 2017-18 cohort</t>
  </si>
  <si>
    <t>PY 2016-17 cohort</t>
  </si>
  <si>
    <t>Median Earnings Model</t>
  </si>
  <si>
    <t>Reported median earnings</t>
  </si>
  <si>
    <t>Q4 Employment Rate Model</t>
  </si>
  <si>
    <t>Reported Q4 employment rate</t>
  </si>
  <si>
    <t>CY 2019 cohort</t>
  </si>
  <si>
    <t>CY 2018 cohort</t>
  </si>
  <si>
    <t>CY 2017 cohort</t>
  </si>
  <si>
    <t>Credential Attainment Rate Model</t>
  </si>
  <si>
    <t>Reported credential attainment rate</t>
  </si>
  <si>
    <r>
      <t>Reported state indicator values and Estimate</t>
    </r>
    <r>
      <rPr>
        <b/>
        <vertAlign val="subscript"/>
        <sz val="14"/>
        <color theme="1"/>
        <rFont val="Calibri"/>
        <family val="2"/>
        <scheme val="minor"/>
      </rPr>
      <t>0</t>
    </r>
    <r>
      <rPr>
        <b/>
        <sz val="14"/>
        <color theme="1"/>
        <rFont val="Calibri"/>
        <family val="2"/>
        <scheme val="minor"/>
      </rPr>
      <t>'s for each state indicator</t>
    </r>
  </si>
  <si>
    <t>MSG</t>
  </si>
  <si>
    <t>Q2 employment rate</t>
  </si>
  <si>
    <t>Median earnings</t>
  </si>
  <si>
    <t>Q4 employment rate</t>
  </si>
  <si>
    <t>Credential attainment rate</t>
  </si>
  <si>
    <t>Reported</t>
  </si>
  <si>
    <t>Reported by PY cohort</t>
  </si>
  <si>
    <t>Reported by CY cohort</t>
  </si>
  <si>
    <t>PY 2016</t>
  </si>
  <si>
    <t>PY 2017</t>
  </si>
  <si>
    <t>PY 2018</t>
  </si>
  <si>
    <t>PY 2019</t>
  </si>
  <si>
    <t>PY 2020</t>
  </si>
  <si>
    <r>
      <t>Estimate</t>
    </r>
    <r>
      <rPr>
        <vertAlign val="subscript"/>
        <sz val="10"/>
        <color theme="1"/>
        <rFont val="Calibri"/>
        <family val="2"/>
        <scheme val="minor"/>
      </rPr>
      <t>0</t>
    </r>
  </si>
  <si>
    <t>CY 2017</t>
  </si>
  <si>
    <t>CY 2018</t>
  </si>
  <si>
    <t>CY 2019</t>
  </si>
  <si>
    <r>
      <t>2.     Coefficients from the estimated model are multiplied by the most recent data on participant characteristics and economic conditions. These products are summed across measures and summed with the state coefficient to generate a predicted value of the performance indicator. This predicted value is Estimate</t>
    </r>
    <r>
      <rPr>
        <vertAlign val="subscript"/>
        <sz val="11"/>
        <color theme="1"/>
        <rFont val="Calibri"/>
        <family val="2"/>
        <scheme val="minor"/>
      </rPr>
      <t>0</t>
    </r>
    <r>
      <rPr>
        <sz val="11"/>
        <color theme="1"/>
        <rFont val="Calibri"/>
        <family val="2"/>
        <scheme val="minor"/>
      </rPr>
      <t>.</t>
    </r>
  </si>
  <si>
    <t xml:space="preserve">The Workforce Innovation and Opportunity Act (WIOA) section 116 requires the use of a statistical adjustment model (SAM) for each performance indicator. Statistical models can be used with National Reporting System (NRS) data for two main purposes:
1.     Informing target setting for each performance indicator
2.     Adjusting levels of performance for each indicator
This tool discusses and displays the statistical adjustment models and the predicted values from the models that will be used in negotiations for program year (PY) 2024-25 and PY 2025-26. Statistical adjustment models are used for measurable skill gains (MSGs), second quarter after exit (Q2) employment rate, median earnings, fourth quarter after exit (Q4) employment rate, and the credential attainment rate.
The Office of Career, Technical, and Adult Education (OCTAE) Program Memorandum on Negotiations and Sanctions Guidance for the WIOA Core Programs (20-2) provides details and summarizes the way that the statistical model will be used to inform target setting and adjust levels of performance. It is available at https://www2.ed.gov/about/offices/list/ovae/pi/AdultEd/octae-program-memo-20-2.pdf. </t>
  </si>
  <si>
    <r>
      <rPr>
        <b/>
        <sz val="11"/>
        <color theme="1"/>
        <rFont val="Calibri"/>
        <family val="2"/>
        <scheme val="minor"/>
      </rPr>
      <t>Years of data used for model estimation:</t>
    </r>
    <r>
      <rPr>
        <sz val="11"/>
        <color theme="1"/>
        <rFont val="Calibri"/>
        <family val="2"/>
        <scheme val="minor"/>
      </rPr>
      <t xml:space="preserve"> Seven years of data are used in the MSG model. Six years of data are used in the Q2 employment rate and median earnings models. Five years of data are used in the Q4 employment rate and credential attainment rate models. The tables below show the years of data used in each model.</t>
    </r>
  </si>
  <si>
    <t>PY 2021 
(July 1, 2021 - June 30, 2022)</t>
  </si>
  <si>
    <t>PY 2022 
(July 1, 2022 - June 30, 2023)</t>
  </si>
  <si>
    <t>PY 2020 
(July 1, 2020 - June 30, 2021)</t>
  </si>
  <si>
    <t>PY 2019 
(July 1, 2019 - June 30, 2020)</t>
  </si>
  <si>
    <t>PY 2018 
(July 1, 2018 - June 30, 2019)</t>
  </si>
  <si>
    <t>PY 2017 
(July 1, 2017 - June 30, 2018)</t>
  </si>
  <si>
    <t>PY 2016 
(July 1, 2016 - June 30, 2017)</t>
  </si>
  <si>
    <t>July 1, 2020 - June 30, 2021 
(CY 2020 Q3 - 2021 Q2)</t>
  </si>
  <si>
    <t>July 1, 2019 - June 30, 2020 
(CY 2019 Q3 - 2020 Q2)</t>
  </si>
  <si>
    <t>July 1, 2018 - June 30, 2019 
(CY 2018 Q3 - 2019 Q2)</t>
  </si>
  <si>
    <t>July 1, 2017 - June 30, 2018 
(CY 2017 Q3 - 2018 Q2)</t>
  </si>
  <si>
    <t>July 1, 2016 - June 30, 2017 
(CY 2016 Q3 - 2017 Q2)</t>
  </si>
  <si>
    <t>July 1, 2021 - June 30, 2022 
(CY 2021 Q3 - 2022 Q2)</t>
  </si>
  <si>
    <t>July 1, 2022 - June 30, 2023 
(CY 2022 Q3 - 2023 Q2)</t>
  </si>
  <si>
    <t>PY 2019 and CY 2020 
(July 1, 2019 - December 31, 2020)</t>
  </si>
  <si>
    <t>CY 2021 (January 1, 2021 - December 31, 2021)</t>
  </si>
  <si>
    <t>CY 2022 (January 1, 2022 - December 31, 2022)</t>
  </si>
  <si>
    <t>PY 2016 and CY 2017 
(July 1, 2016 - December 31, 2017)</t>
  </si>
  <si>
    <t>PY 2017 and CY 2018 
(July 1, 2017 - December 31, 2018)</t>
  </si>
  <si>
    <t>PY 2018 and CY 2019 
(July 1, 2018 - December 31, 2019)</t>
  </si>
  <si>
    <t>PY 2020 and CY 2021 
(July 1, 2020 - December 31, 2021)</t>
  </si>
  <si>
    <t>PY 2021 and CY 2022 
(July 1, 2021 - December 31, 2022)</t>
  </si>
  <si>
    <t>July 1, 2020 - December 31, 2021 (CY 2020 Q2 - 2021 Q4)</t>
  </si>
  <si>
    <t>July 1, 2021 - December 31, 2022 (CY 2021 Q2 - 2022 Q4)</t>
  </si>
  <si>
    <t>CY 2017 and CY 2018 (January 1, 2017 - December 31, 2018)</t>
  </si>
  <si>
    <t>January 1, 2017 - December 31, 2018 (CY 2017 Q1 - 2018 Q4)</t>
  </si>
  <si>
    <t>Average of PY 2016 and PY 2017</t>
  </si>
  <si>
    <t>Average of PY 2020 and PY 2021</t>
  </si>
  <si>
    <t>CY 2020 (January 1, 2020-December 31, 2020)</t>
  </si>
  <si>
    <t>CY 2021 (January 1, 2021-December 31, 2021)</t>
  </si>
  <si>
    <t>CY 2020 and CY 2021 (January 1, 2020 - December 31, 2021)</t>
  </si>
  <si>
    <t>CY 2021 and CY 2022 (January 1, 2021 - December 31, 2022)</t>
  </si>
  <si>
    <t>January 1, 2020 - December 31, 2021 (CY 2020 Q1 - 2021 Q4)</t>
  </si>
  <si>
    <t>January 1, 2021 - December 31, 2022 (CY 2021 Q1 - 2022 Q4)</t>
  </si>
  <si>
    <t>PY 2021</t>
  </si>
  <si>
    <t>PY 2022</t>
  </si>
  <si>
    <t>CY 2020</t>
  </si>
  <si>
    <t>CY 2021</t>
  </si>
  <si>
    <t>PY 2021-22</t>
  </si>
  <si>
    <t>PY 2022-23</t>
  </si>
  <si>
    <r>
      <t>Estimate</t>
    </r>
    <r>
      <rPr>
        <vertAlign val="subscript"/>
        <sz val="12"/>
        <color theme="1"/>
        <rFont val="Calibri"/>
        <family val="2"/>
        <scheme val="minor"/>
      </rPr>
      <t>0</t>
    </r>
    <r>
      <rPr>
        <sz val="12"/>
        <color theme="1"/>
        <rFont val="Calibri"/>
        <family val="2"/>
        <scheme val="minor"/>
      </rPr>
      <t xml:space="preserve"> for PY 2024-25 and PY 2025-26</t>
    </r>
  </si>
  <si>
    <t>PY 2022-23 values</t>
  </si>
  <si>
    <t>PY 2020-21 cohort</t>
  </si>
  <si>
    <t>PY 2021-22 cohort</t>
  </si>
  <si>
    <t>PY 2021-22 cohort values</t>
  </si>
  <si>
    <t>CY 2020 cohort</t>
  </si>
  <si>
    <t>CY 2021 cohort</t>
  </si>
  <si>
    <t>CY 2021 
cohort values</t>
  </si>
  <si>
    <t>Reported MSG rate PY2020-21 (NOT USED)</t>
  </si>
  <si>
    <r>
      <t>Reported Q2 employment rate PY2019-20 cohort</t>
    </r>
    <r>
      <rPr>
        <vertAlign val="superscript"/>
        <sz val="11"/>
        <color theme="1"/>
        <rFont val="Calibri"/>
        <family val="2"/>
        <scheme val="minor"/>
      </rPr>
      <t>1</t>
    </r>
    <r>
      <rPr>
        <sz val="11"/>
        <color theme="1"/>
        <rFont val="Calibri"/>
        <family val="2"/>
        <scheme val="minor"/>
      </rPr>
      <t xml:space="preserve"> (NOT USED)</t>
    </r>
  </si>
  <si>
    <r>
      <t>Reported median earnings PY2019-20 cohort</t>
    </r>
    <r>
      <rPr>
        <vertAlign val="superscript"/>
        <sz val="11"/>
        <color theme="1"/>
        <rFont val="Calibri"/>
        <family val="2"/>
        <scheme val="minor"/>
      </rPr>
      <t>1</t>
    </r>
    <r>
      <rPr>
        <sz val="11"/>
        <color theme="1"/>
        <rFont val="Calibri"/>
        <family val="2"/>
        <scheme val="minor"/>
      </rPr>
      <t xml:space="preserve"> (NOT USED)</t>
    </r>
  </si>
  <si>
    <r>
      <t>Reported Q4 employment rate CY2019-20 cohort</t>
    </r>
    <r>
      <rPr>
        <vertAlign val="superscript"/>
        <sz val="11"/>
        <color theme="1"/>
        <rFont val="Calibri"/>
        <family val="2"/>
        <scheme val="minor"/>
      </rPr>
      <t>2</t>
    </r>
    <r>
      <rPr>
        <sz val="11"/>
        <color theme="1"/>
        <rFont val="Calibri"/>
        <family val="2"/>
        <scheme val="minor"/>
      </rPr>
      <t xml:space="preserve"> (NOT USED)</t>
    </r>
  </si>
  <si>
    <r>
      <t>Q4E Estimate</t>
    </r>
    <r>
      <rPr>
        <vertAlign val="subscript"/>
        <sz val="11"/>
        <color theme="1"/>
        <rFont val="Calibri"/>
        <family val="2"/>
        <scheme val="minor"/>
      </rPr>
      <t>0</t>
    </r>
  </si>
  <si>
    <r>
      <t>Reported credential attainment rate CY2019-20 cohort</t>
    </r>
    <r>
      <rPr>
        <vertAlign val="superscript"/>
        <sz val="11"/>
        <color theme="1"/>
        <rFont val="Calibri"/>
        <family val="2"/>
        <scheme val="minor"/>
      </rPr>
      <t>2</t>
    </r>
    <r>
      <rPr>
        <sz val="11"/>
        <color theme="1"/>
        <rFont val="Calibri"/>
        <family val="2"/>
        <scheme val="minor"/>
      </rPr>
      <t xml:space="preserve"> (NOT USED)</t>
    </r>
  </si>
  <si>
    <r>
      <t>CRED Estimate</t>
    </r>
    <r>
      <rPr>
        <vertAlign val="subscript"/>
        <sz val="11"/>
        <color theme="1"/>
        <rFont val="Calibri"/>
        <family val="2"/>
        <scheme val="minor"/>
      </rPr>
      <t>0</t>
    </r>
  </si>
  <si>
    <r>
      <t>ME Estimate</t>
    </r>
    <r>
      <rPr>
        <vertAlign val="subscript"/>
        <sz val="11"/>
        <rFont val="Calibri"/>
        <family val="2"/>
        <scheme val="minor"/>
      </rPr>
      <t>0</t>
    </r>
  </si>
  <si>
    <r>
      <t>Q2E Estimate</t>
    </r>
    <r>
      <rPr>
        <vertAlign val="subscript"/>
        <sz val="11"/>
        <rFont val="Calibri"/>
        <family val="2"/>
        <scheme val="minor"/>
      </rPr>
      <t>0</t>
    </r>
  </si>
  <si>
    <r>
      <t>MSG Estimate</t>
    </r>
    <r>
      <rPr>
        <vertAlign val="subscript"/>
        <sz val="11"/>
        <rFont val="Calibri"/>
        <family val="2"/>
        <scheme val="minor"/>
      </rPr>
      <t>0</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</si>
</sst>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0"/>
    <numFmt numFmtId="166" formatCode="0.000"/>
    <numFmt numFmtId="167" formatCode="&quot;$&quot;#,##0"/>
  </numFmts>
  <fonts count="20" x14ac:knownFonts="1">
    <font>
      <sz val="11"/>
      <color theme="1"/>
      <name val="Calibri"/>
      <family val="2"/>
      <scheme val="minor"/>
    </font>
    <font>
      <b/>
      <sz val="11"/>
      <color theme="1"/>
      <name val="Calibri"/>
      <family val="2"/>
      <scheme val="minor"/>
    </font>
    <font>
      <b/>
      <sz val="14"/>
      <color theme="1"/>
      <name val="Calibri"/>
      <family val="2"/>
      <scheme val="minor"/>
    </font>
    <font>
      <vertAlign val="superscript"/>
      <sz val="11"/>
      <color theme="1"/>
      <name val="Calibri"/>
      <family val="2"/>
      <scheme val="minor"/>
    </font>
    <font>
      <sz val="10"/>
      <color theme="1"/>
      <name val="Calibri"/>
      <family val="2"/>
      <scheme val="minor"/>
    </font>
    <font>
      <sz val="12"/>
      <color theme="1"/>
      <name val="Calibri"/>
      <family val="2"/>
      <scheme val="minor"/>
    </font>
    <font>
      <vertAlign val="subscript"/>
      <sz val="12"/>
      <color theme="1"/>
      <name val="Calibri"/>
      <family val="2"/>
      <scheme val="minor"/>
    </font>
    <font>
      <vertAlign val="subscript"/>
      <sz val="11"/>
      <color theme="1"/>
      <name val="Calibri"/>
      <family val="2"/>
      <scheme val="minor"/>
    </font>
    <font>
      <b/>
      <sz val="10"/>
      <color theme="1"/>
      <name val="Calibri"/>
      <family val="2"/>
      <scheme val="minor"/>
    </font>
    <font>
      <b/>
      <sz val="12"/>
      <color theme="1"/>
      <name val="Calibri"/>
      <family val="2"/>
      <scheme val="minor"/>
    </font>
    <font>
      <vertAlign val="subscript"/>
      <sz val="10"/>
      <color theme="1"/>
      <name val="Calibri"/>
      <family val="2"/>
      <scheme val="minor"/>
    </font>
    <font>
      <b/>
      <vertAlign val="subscript"/>
      <sz val="14"/>
      <color theme="1"/>
      <name val="Calibri"/>
      <family val="2"/>
      <scheme val="minor"/>
    </font>
    <font>
      <sz val="11"/>
      <color rgb="FF000000"/>
      <name val="Calibri"/>
      <family val="2"/>
      <scheme val="minor"/>
    </font>
    <font>
      <b/>
      <sz val="11"/>
      <color rgb="FF000000"/>
      <name val="Calibri"/>
      <family val="2"/>
      <scheme val="minor"/>
    </font>
    <font>
      <b/>
      <vertAlign val="subscript"/>
      <sz val="12"/>
      <color theme="1"/>
      <name val="Calibri"/>
      <family val="2"/>
      <scheme val="minor"/>
    </font>
    <font>
      <sz val="10"/>
      <color theme="1"/>
      <name val="Calibri"/>
      <family val="2"/>
    </font>
    <font>
      <sz val="11"/>
      <name val="Calibri"/>
      <family val="2"/>
      <scheme val="minor"/>
    </font>
    <font>
      <vertAlign val="subscript"/>
      <sz val="11"/>
      <name val="Calibri"/>
      <family val="2"/>
      <scheme val="minor"/>
    </font>
    <font>
      <sz val="11"/>
      <name val="Calibri"/>
    </font>
    <font>
      <sz val="11"/>
      <name val="Calibri"/>
      <family val="2"/>
    </font>
  </fonts>
  <fills count="6">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theme="5" tint="0.59999389629810485"/>
        <bgColor indexed="64"/>
      </patternFill>
    </fill>
    <fill>
      <patternFill patternType="solid">
        <fgColor theme="9" tint="0.59999389629810485"/>
        <bgColor indexed="64"/>
      </patternFill>
    </fill>
  </fills>
  <borders count="2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diagonal/>
    </border>
    <border>
      <left/>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style="medium">
        <color auto="1"/>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s>
  <cellStyleXfs count="1">
    <xf numFmtId="0" fontId="0" fillId="0" borderId="0"/>
  </cellStyleXfs>
  <cellXfs count="138">
    <xf numFmtId="0" fontId="0" fillId="0" borderId="0" xfId="0"/>
    <xf numFmtId="0" fontId="0" fillId="0" borderId="0" xfId="0" applyAlignment="1">
      <alignment wrapText="1"/>
    </xf>
    <xf numFmtId="2" fontId="0" fillId="0" borderId="0" xfId="0" applyNumberFormat="1"/>
    <xf numFmtId="3" fontId="0" fillId="0" borderId="0" xfId="0" applyNumberFormat="1"/>
    <xf numFmtId="0" fontId="4" fillId="0" borderId="0" xfId="0" applyFont="1" applyAlignment="1">
      <alignment vertical="top" wrapText="1"/>
    </xf>
    <xf numFmtId="0" fontId="4" fillId="0" borderId="0" xfId="0" applyFont="1" applyAlignment="1">
      <alignment horizontal="right" vertical="top"/>
    </xf>
    <xf numFmtId="0" fontId="4" fillId="0" borderId="0" xfId="0" applyFont="1" applyAlignment="1">
      <alignment vertical="top"/>
    </xf>
    <xf numFmtId="0" fontId="4" fillId="0" borderId="0" xfId="0" applyFont="1" applyAlignment="1">
      <alignment wrapText="1"/>
    </xf>
    <xf numFmtId="0" fontId="4" fillId="0" borderId="0" xfId="0" applyFont="1"/>
    <xf numFmtId="0" fontId="2" fillId="0" borderId="0" xfId="0" applyFont="1" applyAlignment="1">
      <alignment vertical="top" wrapText="1"/>
    </xf>
    <xf numFmtId="0" fontId="5" fillId="0" borderId="0" xfId="0" applyFont="1" applyAlignment="1">
      <alignment wrapText="1"/>
    </xf>
    <xf numFmtId="0" fontId="5" fillId="0" borderId="0" xfId="0" applyFont="1" applyAlignment="1">
      <alignment horizontal="center" wrapText="1"/>
    </xf>
    <xf numFmtId="165" fontId="0" fillId="0" borderId="0" xfId="0" applyNumberFormat="1"/>
    <xf numFmtId="0" fontId="5" fillId="0" borderId="0" xfId="0" applyFont="1"/>
    <xf numFmtId="0" fontId="1" fillId="0" borderId="10" xfId="0" applyFont="1" applyBorder="1"/>
    <xf numFmtId="164" fontId="0" fillId="0" borderId="10" xfId="0" applyNumberFormat="1" applyBorder="1"/>
    <xf numFmtId="2" fontId="0" fillId="0" borderId="10" xfId="0" applyNumberFormat="1" applyBorder="1"/>
    <xf numFmtId="3" fontId="0" fillId="0" borderId="10" xfId="0" applyNumberFormat="1" applyBorder="1"/>
    <xf numFmtId="0" fontId="0" fillId="0" borderId="10" xfId="0" applyBorder="1" applyAlignment="1">
      <alignment wrapText="1"/>
    </xf>
    <xf numFmtId="164" fontId="0" fillId="0" borderId="10" xfId="0" applyNumberFormat="1" applyBorder="1" applyAlignment="1">
      <alignment horizontal="right" wrapText="1"/>
    </xf>
    <xf numFmtId="2" fontId="0" fillId="0" borderId="10" xfId="0" applyNumberFormat="1" applyBorder="1" applyAlignment="1">
      <alignment horizontal="right" wrapText="1"/>
    </xf>
    <xf numFmtId="3" fontId="0" fillId="0" borderId="10" xfId="0" applyNumberFormat="1" applyBorder="1" applyAlignment="1">
      <alignment horizontal="right" wrapText="1"/>
    </xf>
    <xf numFmtId="164" fontId="0" fillId="0" borderId="0" xfId="0" applyNumberFormat="1"/>
    <xf numFmtId="0" fontId="0" fillId="0" borderId="10" xfId="0" applyBorder="1"/>
    <xf numFmtId="0" fontId="1" fillId="2" borderId="15" xfId="0" applyFont="1" applyFill="1" applyBorder="1" applyAlignment="1">
      <alignment wrapText="1"/>
    </xf>
    <xf numFmtId="0" fontId="1" fillId="2" borderId="15" xfId="0" applyFont="1" applyFill="1" applyBorder="1"/>
    <xf numFmtId="165" fontId="0" fillId="0" borderId="0" xfId="0" applyNumberFormat="1" applyAlignment="1">
      <alignment horizontal="right"/>
    </xf>
    <xf numFmtId="0" fontId="0" fillId="0" borderId="0" xfId="0" applyAlignment="1">
      <alignment horizontal="right"/>
    </xf>
    <xf numFmtId="0" fontId="5" fillId="0" borderId="1" xfId="0" applyFont="1" applyBorder="1" applyAlignment="1">
      <alignment wrapText="1"/>
    </xf>
    <xf numFmtId="0" fontId="4" fillId="0" borderId="7" xfId="0" applyFont="1" applyBorder="1" applyAlignment="1">
      <alignment vertical="top" wrapText="1"/>
    </xf>
    <xf numFmtId="2" fontId="4" fillId="0" borderId="0" xfId="0" applyNumberFormat="1" applyFont="1" applyAlignment="1">
      <alignment horizontal="right" vertical="top"/>
    </xf>
    <xf numFmtId="2" fontId="4" fillId="0" borderId="8" xfId="0" applyNumberFormat="1" applyFont="1" applyBorder="1" applyAlignment="1">
      <alignment horizontal="right" vertical="top"/>
    </xf>
    <xf numFmtId="0" fontId="4" fillId="0" borderId="7" xfId="0" applyFont="1" applyBorder="1" applyAlignment="1">
      <alignment horizontal="left" vertical="top" wrapText="1" indent="2"/>
    </xf>
    <xf numFmtId="0" fontId="4" fillId="0" borderId="7" xfId="0" applyFont="1" applyBorder="1" applyAlignment="1">
      <alignment horizontal="left" vertical="top" indent="2"/>
    </xf>
    <xf numFmtId="166" fontId="4" fillId="0" borderId="0" xfId="0" applyNumberFormat="1" applyFont="1" applyAlignment="1">
      <alignment horizontal="right" vertical="top"/>
    </xf>
    <xf numFmtId="0" fontId="4" fillId="0" borderId="8" xfId="0" applyFont="1" applyBorder="1" applyAlignment="1">
      <alignment horizontal="right" vertical="top"/>
    </xf>
    <xf numFmtId="0" fontId="4" fillId="0" borderId="12" xfId="0" applyFont="1" applyBorder="1" applyAlignment="1">
      <alignment horizontal="left" vertical="top" wrapText="1" indent="2"/>
    </xf>
    <xf numFmtId="0" fontId="8" fillId="3" borderId="4" xfId="0" applyFont="1" applyFill="1" applyBorder="1" applyAlignment="1">
      <alignment wrapText="1"/>
    </xf>
    <xf numFmtId="0" fontId="8" fillId="3" borderId="5" xfId="0" applyFont="1" applyFill="1" applyBorder="1" applyAlignment="1">
      <alignment horizontal="right" wrapText="1"/>
    </xf>
    <xf numFmtId="0" fontId="8" fillId="3" borderId="6" xfId="0" applyFont="1" applyFill="1" applyBorder="1" applyAlignment="1">
      <alignment horizontal="right" wrapText="1"/>
    </xf>
    <xf numFmtId="0" fontId="9" fillId="3" borderId="4" xfId="0" applyFont="1" applyFill="1" applyBorder="1" applyAlignment="1">
      <alignment wrapText="1"/>
    </xf>
    <xf numFmtId="2" fontId="4" fillId="0" borderId="8" xfId="0" applyNumberFormat="1" applyFont="1" applyBorder="1" applyAlignment="1">
      <alignment vertical="top" wrapText="1"/>
    </xf>
    <xf numFmtId="2" fontId="4" fillId="0" borderId="14" xfId="0" applyNumberFormat="1" applyFont="1" applyBorder="1" applyAlignment="1">
      <alignment horizontal="right" vertical="top"/>
    </xf>
    <xf numFmtId="0" fontId="4" fillId="0" borderId="13" xfId="0" applyFont="1" applyBorder="1" applyAlignment="1">
      <alignment horizontal="right" vertical="top"/>
    </xf>
    <xf numFmtId="3" fontId="4" fillId="0" borderId="8" xfId="0" applyNumberFormat="1" applyFont="1" applyBorder="1" applyAlignment="1">
      <alignment horizontal="right" vertical="top"/>
    </xf>
    <xf numFmtId="3" fontId="4" fillId="0" borderId="8" xfId="0" applyNumberFormat="1" applyFont="1" applyBorder="1" applyAlignment="1">
      <alignment vertical="top" wrapText="1"/>
    </xf>
    <xf numFmtId="3" fontId="4" fillId="0" borderId="14" xfId="0" applyNumberFormat="1" applyFont="1" applyBorder="1" applyAlignment="1">
      <alignment horizontal="right" vertical="top"/>
    </xf>
    <xf numFmtId="0" fontId="1" fillId="0" borderId="0" xfId="0" applyFont="1" applyAlignment="1">
      <alignment horizontal="left" wrapText="1"/>
    </xf>
    <xf numFmtId="0" fontId="4" fillId="0" borderId="10" xfId="0" applyFont="1" applyBorder="1" applyAlignment="1">
      <alignment horizontal="left"/>
    </xf>
    <xf numFmtId="10" fontId="4" fillId="0" borderId="0" xfId="0" applyNumberFormat="1" applyFont="1" applyAlignment="1">
      <alignment horizontal="right"/>
    </xf>
    <xf numFmtId="0" fontId="4" fillId="0" borderId="10" xfId="0" applyFont="1" applyBorder="1" applyAlignment="1">
      <alignment wrapText="1"/>
    </xf>
    <xf numFmtId="0" fontId="4" fillId="0" borderId="10" xfId="0" applyFont="1" applyBorder="1" applyAlignment="1">
      <alignment horizontal="right" wrapText="1"/>
    </xf>
    <xf numFmtId="10" fontId="4" fillId="0" borderId="10" xfId="0" applyNumberFormat="1" applyFont="1" applyBorder="1" applyAlignment="1">
      <alignment horizontal="right" wrapText="1"/>
    </xf>
    <xf numFmtId="0" fontId="4" fillId="0" borderId="0" xfId="0" applyFont="1" applyAlignment="1">
      <alignment horizontal="left"/>
    </xf>
    <xf numFmtId="0" fontId="4" fillId="0" borderId="9" xfId="0" applyFont="1" applyBorder="1" applyAlignment="1">
      <alignment horizontal="left"/>
    </xf>
    <xf numFmtId="0" fontId="4" fillId="0" borderId="0" xfId="0" applyFont="1" applyAlignment="1">
      <alignment horizontal="right"/>
    </xf>
    <xf numFmtId="3" fontId="4" fillId="0" borderId="10" xfId="0" applyNumberFormat="1" applyFont="1" applyBorder="1" applyAlignment="1">
      <alignment horizontal="right"/>
    </xf>
    <xf numFmtId="3" fontId="4" fillId="0" borderId="0" xfId="0" applyNumberFormat="1" applyFont="1" applyAlignment="1">
      <alignment horizontal="right"/>
    </xf>
    <xf numFmtId="3" fontId="4" fillId="0" borderId="0" xfId="0" applyNumberFormat="1" applyFont="1"/>
    <xf numFmtId="3" fontId="4" fillId="0" borderId="10" xfId="0" applyNumberFormat="1" applyFont="1" applyBorder="1"/>
    <xf numFmtId="167" fontId="4" fillId="0" borderId="0" xfId="0" applyNumberFormat="1" applyFont="1"/>
    <xf numFmtId="167" fontId="4" fillId="0" borderId="0" xfId="0" applyNumberFormat="1" applyFont="1" applyAlignment="1">
      <alignment horizontal="right"/>
    </xf>
    <xf numFmtId="164" fontId="4" fillId="0" borderId="0" xfId="0" applyNumberFormat="1" applyFont="1" applyAlignment="1">
      <alignment horizontal="right"/>
    </xf>
    <xf numFmtId="164" fontId="4" fillId="0" borderId="10" xfId="0" applyNumberFormat="1" applyFont="1" applyBorder="1" applyAlignment="1">
      <alignment horizontal="right"/>
    </xf>
    <xf numFmtId="164" fontId="4" fillId="0" borderId="10" xfId="0" applyNumberFormat="1" applyFont="1" applyBorder="1" applyAlignment="1">
      <alignment horizontal="right" wrapText="1"/>
    </xf>
    <xf numFmtId="0" fontId="8" fillId="0" borderId="0" xfId="0" applyFont="1" applyAlignment="1">
      <alignment horizontal="left"/>
    </xf>
    <xf numFmtId="164" fontId="4" fillId="5" borderId="0" xfId="0" applyNumberFormat="1" applyFont="1" applyFill="1"/>
    <xf numFmtId="164" fontId="4" fillId="5" borderId="10" xfId="0" applyNumberFormat="1" applyFont="1" applyFill="1" applyBorder="1"/>
    <xf numFmtId="167" fontId="4" fillId="5" borderId="0" xfId="0" applyNumberFormat="1" applyFont="1" applyFill="1" applyAlignment="1">
      <alignment horizontal="right"/>
    </xf>
    <xf numFmtId="3" fontId="4" fillId="5" borderId="0" xfId="0" applyNumberFormat="1" applyFont="1" applyFill="1" applyAlignment="1">
      <alignment horizontal="right"/>
    </xf>
    <xf numFmtId="3" fontId="4" fillId="5" borderId="10" xfId="0" applyNumberFormat="1" applyFont="1" applyFill="1" applyBorder="1" applyAlignment="1">
      <alignment horizontal="right"/>
    </xf>
    <xf numFmtId="164" fontId="4" fillId="5" borderId="0" xfId="0" applyNumberFormat="1" applyFont="1" applyFill="1" applyAlignment="1">
      <alignment horizontal="right"/>
    </xf>
    <xf numFmtId="164" fontId="4" fillId="5" borderId="10" xfId="0" applyNumberFormat="1" applyFont="1" applyFill="1" applyBorder="1" applyAlignment="1">
      <alignment horizontal="right"/>
    </xf>
    <xf numFmtId="0" fontId="2" fillId="4" borderId="15" xfId="0" applyFont="1" applyFill="1" applyBorder="1" applyAlignment="1">
      <alignment horizontal="center"/>
    </xf>
    <xf numFmtId="0" fontId="9" fillId="3" borderId="15" xfId="0" applyFont="1" applyFill="1" applyBorder="1"/>
    <xf numFmtId="0" fontId="0" fillId="0" borderId="11" xfId="0" applyBorder="1" applyAlignment="1">
      <alignment vertical="top" wrapText="1"/>
    </xf>
    <xf numFmtId="0" fontId="0" fillId="0" borderId="20" xfId="0" applyBorder="1" applyAlignment="1">
      <alignment vertical="top" wrapText="1"/>
    </xf>
    <xf numFmtId="0" fontId="5" fillId="0" borderId="1" xfId="0" applyFont="1" applyBorder="1" applyAlignment="1">
      <alignment vertical="center" wrapText="1"/>
    </xf>
    <xf numFmtId="0" fontId="5" fillId="0" borderId="1" xfId="0" applyFont="1" applyBorder="1" applyAlignment="1" applyProtection="1">
      <alignment wrapText="1"/>
      <protection locked="0"/>
    </xf>
    <xf numFmtId="2" fontId="4" fillId="0" borderId="0" xfId="0" applyNumberFormat="1" applyFont="1" applyAlignment="1">
      <alignment vertical="top"/>
    </xf>
    <xf numFmtId="166" fontId="4" fillId="0" borderId="0" xfId="0" applyNumberFormat="1" applyFont="1" applyAlignment="1">
      <alignment vertical="top"/>
    </xf>
    <xf numFmtId="3" fontId="4" fillId="0" borderId="0" xfId="0" applyNumberFormat="1" applyFont="1" applyAlignment="1">
      <alignment vertical="top"/>
    </xf>
    <xf numFmtId="0" fontId="4" fillId="0" borderId="15" xfId="0" applyFont="1" applyBorder="1" applyAlignment="1">
      <alignment wrapText="1"/>
    </xf>
    <xf numFmtId="0" fontId="15" fillId="0" borderId="15" xfId="0" applyFont="1" applyBorder="1" applyAlignment="1">
      <alignment vertical="center" wrapText="1"/>
    </xf>
    <xf numFmtId="0" fontId="15" fillId="0" borderId="11" xfId="0" applyFont="1" applyBorder="1" applyAlignment="1">
      <alignment vertical="center" wrapText="1"/>
    </xf>
    <xf numFmtId="0" fontId="15" fillId="0" borderId="14" xfId="0" applyFont="1" applyBorder="1" applyAlignment="1">
      <alignment vertical="center" wrapText="1"/>
    </xf>
    <xf numFmtId="0" fontId="5" fillId="0" borderId="23" xfId="0" applyFont="1" applyBorder="1" applyAlignment="1">
      <alignment horizontal="left" wrapText="1" indent="2"/>
    </xf>
    <xf numFmtId="0" fontId="5" fillId="0" borderId="7" xfId="0" applyFont="1" applyBorder="1" applyAlignment="1">
      <alignment horizontal="left" wrapText="1" indent="2"/>
    </xf>
    <xf numFmtId="0" fontId="5" fillId="0" borderId="12" xfId="0" applyFont="1" applyBorder="1" applyAlignment="1">
      <alignment horizontal="left" wrapText="1" indent="2"/>
    </xf>
    <xf numFmtId="0" fontId="5" fillId="0" borderId="21" xfId="0" applyFont="1" applyBorder="1" applyAlignment="1">
      <alignment horizontal="left" wrapText="1" indent="2"/>
    </xf>
    <xf numFmtId="164" fontId="16" fillId="0" borderId="10" xfId="0" applyNumberFormat="1" applyFont="1" applyBorder="1" applyAlignment="1">
      <alignment horizontal="right" wrapText="1"/>
    </xf>
    <xf numFmtId="0" fontId="18" fillId="0" borderId="0" xfId="0" applyFont="1"/>
    <xf numFmtId="165" fontId="18" fillId="0" borderId="0" xfId="0" applyNumberFormat="1" applyFont="1"/>
    <xf numFmtId="0" fontId="19" fillId="0" borderId="0" xfId="0" applyFont="1"/>
    <xf numFmtId="165" fontId="19" fillId="0" borderId="0" xfId="0" applyNumberFormat="1" applyFont="1"/>
    <xf numFmtId="1" fontId="4" fillId="0" borderId="0" xfId="0" applyNumberFormat="1" applyFont="1" applyAlignment="1">
      <alignment vertical="top"/>
    </xf>
    <xf numFmtId="0" fontId="2" fillId="4" borderId="1"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3" xfId="0" applyFont="1" applyFill="1" applyBorder="1" applyAlignment="1">
      <alignment horizontal="center" vertical="top" wrapText="1"/>
    </xf>
    <xf numFmtId="0" fontId="0" fillId="0" borderId="17" xfId="0" applyBorder="1" applyAlignment="1">
      <alignment horizontal="left" vertical="top" wrapText="1"/>
    </xf>
    <xf numFmtId="0" fontId="0" fillId="0" borderId="18" xfId="0" applyBorder="1" applyAlignment="1">
      <alignment horizontal="left" vertical="top" wrapText="1"/>
    </xf>
    <xf numFmtId="0" fontId="0" fillId="0" borderId="19" xfId="0" applyBorder="1" applyAlignment="1">
      <alignment horizontal="left" vertical="top" wrapText="1"/>
    </xf>
    <xf numFmtId="0" fontId="0" fillId="0" borderId="7" xfId="0" applyBorder="1" applyAlignment="1">
      <alignment horizontal="left" vertical="top" wrapText="1"/>
    </xf>
    <xf numFmtId="0" fontId="0" fillId="0" borderId="0" xfId="0" applyAlignment="1">
      <alignment horizontal="left" vertical="top" wrapText="1"/>
    </xf>
    <xf numFmtId="0" fontId="0" fillId="0" borderId="8" xfId="0" applyBorder="1" applyAlignment="1">
      <alignment horizontal="left" vertical="top" wrapText="1"/>
    </xf>
    <xf numFmtId="0" fontId="0" fillId="0" borderId="12" xfId="0" applyBorder="1" applyAlignment="1">
      <alignment horizontal="left" vertical="top" wrapText="1"/>
    </xf>
    <xf numFmtId="0" fontId="0" fillId="0" borderId="13" xfId="0" applyBorder="1" applyAlignment="1">
      <alignment horizontal="left" vertical="top" wrapText="1"/>
    </xf>
    <xf numFmtId="0" fontId="0" fillId="0" borderId="14" xfId="0" applyBorder="1" applyAlignment="1">
      <alignment horizontal="left" vertical="top" wrapText="1"/>
    </xf>
    <xf numFmtId="0" fontId="12" fillId="0" borderId="7" xfId="0" applyFont="1" applyBorder="1" applyAlignment="1">
      <alignment horizontal="left" vertical="top" wrapText="1"/>
    </xf>
    <xf numFmtId="0" fontId="12" fillId="0" borderId="0" xfId="0" applyFont="1" applyAlignment="1">
      <alignment horizontal="left" vertical="top" wrapText="1"/>
    </xf>
    <xf numFmtId="0" fontId="12" fillId="0" borderId="8" xfId="0" applyFont="1" applyBorder="1" applyAlignment="1">
      <alignment horizontal="left" vertical="top" wrapText="1"/>
    </xf>
    <xf numFmtId="0" fontId="1" fillId="3" borderId="15" xfId="0" applyFont="1" applyFill="1" applyBorder="1" applyAlignment="1">
      <alignment horizontal="center" wrapText="1"/>
    </xf>
    <xf numFmtId="0" fontId="0" fillId="0" borderId="15" xfId="0" applyBorder="1" applyAlignment="1">
      <alignment horizontal="left"/>
    </xf>
    <xf numFmtId="0" fontId="5" fillId="3" borderId="5" xfId="0" applyFont="1" applyFill="1" applyBorder="1" applyAlignment="1">
      <alignment horizontal="center" wrapText="1"/>
    </xf>
    <xf numFmtId="0" fontId="5" fillId="3" borderId="6" xfId="0" applyFont="1" applyFill="1" applyBorder="1" applyAlignment="1">
      <alignment horizontal="center" wrapText="1"/>
    </xf>
    <xf numFmtId="0" fontId="5" fillId="0" borderId="2" xfId="0" applyFont="1" applyBorder="1" applyAlignment="1" applyProtection="1">
      <alignment horizontal="center"/>
      <protection locked="0"/>
    </xf>
    <xf numFmtId="0" fontId="5" fillId="0" borderId="3" xfId="0" applyFont="1" applyBorder="1" applyAlignment="1" applyProtection="1">
      <alignment horizontal="center"/>
      <protection locked="0"/>
    </xf>
    <xf numFmtId="164" fontId="5" fillId="0" borderId="13" xfId="0" applyNumberFormat="1" applyFont="1" applyBorder="1" applyAlignment="1">
      <alignment horizontal="center" wrapText="1"/>
    </xf>
    <xf numFmtId="164" fontId="5" fillId="0" borderId="14" xfId="0" applyNumberFormat="1" applyFont="1" applyBorder="1" applyAlignment="1">
      <alignment horizontal="center" wrapText="1"/>
    </xf>
    <xf numFmtId="164" fontId="5" fillId="0" borderId="0" xfId="0" applyNumberFormat="1" applyFont="1" applyAlignment="1">
      <alignment horizontal="center" wrapText="1"/>
    </xf>
    <xf numFmtId="164" fontId="5" fillId="0" borderId="8" xfId="0" applyNumberFormat="1" applyFont="1" applyBorder="1" applyAlignment="1">
      <alignment horizontal="center" wrapText="1"/>
    </xf>
    <xf numFmtId="164" fontId="5" fillId="0" borderId="2" xfId="0" applyNumberFormat="1" applyFont="1" applyBorder="1" applyAlignment="1">
      <alignment horizontal="center" wrapText="1"/>
    </xf>
    <xf numFmtId="164" fontId="5" fillId="0" borderId="3" xfId="0" applyNumberFormat="1" applyFont="1" applyBorder="1" applyAlignment="1">
      <alignment horizontal="center" wrapText="1"/>
    </xf>
    <xf numFmtId="0" fontId="5" fillId="0" borderId="2" xfId="0" applyFont="1" applyBorder="1" applyAlignment="1">
      <alignment horizontal="center" wrapText="1"/>
    </xf>
    <xf numFmtId="0" fontId="5" fillId="0" borderId="3" xfId="0" applyFont="1" applyBorder="1" applyAlignment="1">
      <alignment horizontal="center" wrapText="1"/>
    </xf>
    <xf numFmtId="167" fontId="5" fillId="0" borderId="0" xfId="0" applyNumberFormat="1" applyFont="1" applyAlignment="1">
      <alignment horizontal="center" wrapText="1"/>
    </xf>
    <xf numFmtId="167" fontId="5" fillId="0" borderId="8" xfId="0" applyNumberFormat="1" applyFont="1" applyBorder="1" applyAlignment="1">
      <alignment horizontal="center" wrapText="1"/>
    </xf>
    <xf numFmtId="167" fontId="5" fillId="0" borderId="13" xfId="0" applyNumberFormat="1" applyFont="1" applyBorder="1" applyAlignment="1">
      <alignment horizontal="center" wrapText="1"/>
    </xf>
    <xf numFmtId="167" fontId="5" fillId="0" borderId="14" xfId="0" applyNumberFormat="1" applyFont="1" applyBorder="1" applyAlignment="1">
      <alignment horizontal="center" wrapText="1"/>
    </xf>
    <xf numFmtId="167" fontId="5" fillId="0" borderId="2" xfId="0" applyNumberFormat="1" applyFont="1" applyBorder="1" applyAlignment="1">
      <alignment horizontal="center" wrapText="1"/>
    </xf>
    <xf numFmtId="167" fontId="5" fillId="0" borderId="3" xfId="0" applyNumberFormat="1" applyFont="1" applyBorder="1" applyAlignment="1">
      <alignment horizontal="center" wrapText="1"/>
    </xf>
    <xf numFmtId="164" fontId="5" fillId="0" borderId="10" xfId="0" applyNumberFormat="1" applyFont="1" applyBorder="1" applyAlignment="1">
      <alignment horizontal="center" wrapText="1"/>
    </xf>
    <xf numFmtId="164" fontId="5" fillId="0" borderId="22" xfId="0" applyNumberFormat="1" applyFont="1" applyBorder="1" applyAlignment="1">
      <alignment horizontal="center" wrapText="1"/>
    </xf>
    <xf numFmtId="0" fontId="2" fillId="4" borderId="10" xfId="0" applyFont="1" applyFill="1" applyBorder="1" applyAlignment="1">
      <alignment horizontal="center"/>
    </xf>
    <xf numFmtId="0" fontId="4" fillId="0" borderId="10" xfId="0" applyFont="1" applyBorder="1" applyAlignment="1">
      <alignment horizontal="center"/>
    </xf>
    <xf numFmtId="0" fontId="4" fillId="0" borderId="16" xfId="0" applyFont="1" applyBorder="1" applyAlignment="1">
      <alignment horizontal="center"/>
    </xf>
    <xf numFmtId="0" fontId="4" fillId="0" borderId="16" xfId="0" applyFont="1" applyBorder="1" applyAlignment="1">
      <alignment horizontal="center" wrapText="1"/>
    </xf>
    <xf numFmtId="165" fontId="4" fillId="0" borderId="0" xfId="0" applyNumberFormat="1"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AD32AA-47E1-4D7D-AE15-90F53E137724}">
  <dimension ref="A1:AT53"/>
  <sheetViews>
    <sheetView workbookViewId="0"/>
  </sheetViews>
  <sheetFormatPr defaultColWidth="9.140625" defaultRowHeight="15" x14ac:dyDescent="0.25"/>
  <cols>
    <col min="1" max="1" width="9.140625" style="91"/>
    <col min="2" max="46" width="9.140625" style="92"/>
    <col min="47" max="16384" width="9.140625" style="91"/>
  </cols>
  <sheetData>
    <row r="1" spans="1:46" x14ac:dyDescent="0.25">
      <c r="A1" s="91" t="s">
        <v>0</v>
      </c>
      <c r="B1" s="92" t="s">
        <v>1</v>
      </c>
      <c r="C1" s="92" t="s">
        <v>2</v>
      </c>
      <c r="D1" s="92" t="s">
        <v>3</v>
      </c>
      <c r="E1" s="92" t="s">
        <v>4</v>
      </c>
      <c r="F1" s="92" t="s">
        <v>5</v>
      </c>
      <c r="G1" s="92" t="s">
        <v>6</v>
      </c>
      <c r="H1" s="92" t="s">
        <v>7</v>
      </c>
      <c r="I1" s="92" t="s">
        <v>8</v>
      </c>
      <c r="J1" s="92" t="s">
        <v>9</v>
      </c>
      <c r="K1" s="92" t="s">
        <v>10</v>
      </c>
      <c r="L1" s="92" t="s">
        <v>11</v>
      </c>
      <c r="M1" s="92" t="s">
        <v>12</v>
      </c>
      <c r="N1" s="92" t="s">
        <v>13</v>
      </c>
      <c r="O1" s="92" t="s">
        <v>14</v>
      </c>
      <c r="P1" s="92" t="s">
        <v>15</v>
      </c>
      <c r="Q1" s="92" t="s">
        <v>16</v>
      </c>
      <c r="R1" s="92" t="s">
        <v>17</v>
      </c>
      <c r="S1" s="92" t="s">
        <v>18</v>
      </c>
      <c r="T1" s="92" t="s">
        <v>19</v>
      </c>
      <c r="U1" s="92" t="s">
        <v>20</v>
      </c>
      <c r="V1" s="92" t="s">
        <v>21</v>
      </c>
      <c r="W1" s="92" t="s">
        <v>22</v>
      </c>
      <c r="X1" s="92" t="s">
        <v>23</v>
      </c>
      <c r="Y1" s="92" t="s">
        <v>24</v>
      </c>
      <c r="Z1" s="92" t="s">
        <v>25</v>
      </c>
      <c r="AA1" s="92" t="s">
        <v>26</v>
      </c>
      <c r="AB1" s="92" t="s">
        <v>27</v>
      </c>
      <c r="AC1" s="92" t="s">
        <v>28</v>
      </c>
      <c r="AD1" s="92" t="s">
        <v>29</v>
      </c>
      <c r="AE1" s="92" t="s">
        <v>30</v>
      </c>
      <c r="AF1" s="92" t="s">
        <v>31</v>
      </c>
      <c r="AG1" s="92" t="s">
        <v>32</v>
      </c>
      <c r="AH1" s="92" t="s">
        <v>33</v>
      </c>
      <c r="AI1" s="92" t="s">
        <v>34</v>
      </c>
      <c r="AJ1" s="92" t="s">
        <v>35</v>
      </c>
      <c r="AK1" s="92" t="s">
        <v>36</v>
      </c>
      <c r="AL1" s="92" t="s">
        <v>37</v>
      </c>
      <c r="AM1" s="92" t="s">
        <v>38</v>
      </c>
      <c r="AN1" s="92" t="s">
        <v>39</v>
      </c>
      <c r="AO1" s="92" t="s">
        <v>40</v>
      </c>
      <c r="AP1" s="92" t="s">
        <v>41</v>
      </c>
      <c r="AQ1" s="92" t="s">
        <v>42</v>
      </c>
      <c r="AR1" s="92" t="s">
        <v>43</v>
      </c>
      <c r="AS1" s="92" t="s">
        <v>44</v>
      </c>
      <c r="AT1" s="92" t="s">
        <v>45</v>
      </c>
    </row>
    <row r="2" spans="1:46" x14ac:dyDescent="0.25">
      <c r="A2" s="91" t="s">
        <v>46</v>
      </c>
      <c r="B2" s="92">
        <v>0.46901750564575195</v>
      </c>
      <c r="C2" s="92">
        <v>0.1185639426112175</v>
      </c>
      <c r="D2" s="92">
        <v>0.23527532815933228</v>
      </c>
      <c r="E2" s="92">
        <v>0.46537625789642334</v>
      </c>
      <c r="F2" s="92">
        <v>0.18078446388244629</v>
      </c>
      <c r="G2" s="92">
        <v>0.16085346043109894</v>
      </c>
      <c r="H2" s="92">
        <v>2.6446914300322533E-2</v>
      </c>
      <c r="I2" s="92">
        <v>0.36968186497688293</v>
      </c>
      <c r="J2" s="92">
        <v>0.41395169496536255</v>
      </c>
      <c r="K2" s="92">
        <v>2.9066054150462151E-2</v>
      </c>
      <c r="L2" s="92">
        <v>2.6702439412474632E-2</v>
      </c>
      <c r="M2" s="92">
        <v>0.59933561086654663</v>
      </c>
      <c r="N2" s="92">
        <v>0.25367319583892822</v>
      </c>
      <c r="O2" s="92">
        <v>0.11128146201372147</v>
      </c>
      <c r="P2" s="92">
        <v>0.34151014685630798</v>
      </c>
      <c r="Q2" s="92">
        <v>0.47342532873153687</v>
      </c>
      <c r="R2" s="92">
        <v>3.3090583980083466E-2</v>
      </c>
      <c r="S2" s="92">
        <v>7.8382521867752075E-2</v>
      </c>
      <c r="T2" s="92">
        <v>4.5419700443744659E-2</v>
      </c>
      <c r="U2" s="92">
        <v>2.8171712532639503E-2</v>
      </c>
      <c r="V2" s="92">
        <v>0.47240322828292847</v>
      </c>
      <c r="W2" s="92">
        <v>0.41107705235481262</v>
      </c>
      <c r="X2" s="92">
        <v>0.1165197417140007</v>
      </c>
      <c r="Y2" s="92">
        <v>9.3317463994026184E-2</v>
      </c>
      <c r="Z2" s="92">
        <v>8.3735205233097076E-2</v>
      </c>
      <c r="AA2" s="92">
        <v>1.7974572256207466E-2</v>
      </c>
      <c r="AB2" s="92">
        <v>5.9184569865465164E-2</v>
      </c>
      <c r="AC2" s="92">
        <v>8.8933426886796951E-3</v>
      </c>
      <c r="AD2" s="92">
        <v>0.14886954426765442</v>
      </c>
      <c r="AE2" s="92">
        <v>1.709776371717453E-2</v>
      </c>
      <c r="AF2" s="92">
        <v>1.7285652458667755E-2</v>
      </c>
      <c r="AG2" s="92">
        <v>0.32967996597290039</v>
      </c>
      <c r="AH2" s="92">
        <v>2.3944027721881866E-2</v>
      </c>
      <c r="AI2" s="92">
        <v>0.13109330832958221</v>
      </c>
      <c r="AJ2" s="92">
        <v>4.864199087023735E-2</v>
      </c>
      <c r="AK2" s="92">
        <v>0.2196955680847168</v>
      </c>
      <c r="AL2" s="92">
        <v>4.9955882132053375E-2</v>
      </c>
      <c r="AM2" s="92">
        <v>1.1582859791815281E-2</v>
      </c>
      <c r="AN2" s="92">
        <v>0.10059838742017746</v>
      </c>
      <c r="AO2" s="92">
        <v>0.1357593834400177</v>
      </c>
      <c r="AP2" s="92">
        <v>8.4640597924590111E-3</v>
      </c>
      <c r="AQ2" s="92">
        <v>2.3520730435848236E-2</v>
      </c>
      <c r="AR2" s="92">
        <v>6.1020791530609131E-2</v>
      </c>
      <c r="AS2" s="92">
        <v>0.20966656506061554</v>
      </c>
      <c r="AT2" s="92">
        <v>4.8748387371233548E-7</v>
      </c>
    </row>
    <row r="3" spans="1:46" x14ac:dyDescent="0.25">
      <c r="A3" s="91" t="s">
        <v>47</v>
      </c>
      <c r="B3" s="92">
        <v>0.38804781436920166</v>
      </c>
      <c r="C3" s="92">
        <v>8.0478087067604065E-2</v>
      </c>
      <c r="D3" s="92">
        <v>0.17450198531150818</v>
      </c>
      <c r="E3" s="92">
        <v>0.47968128323554993</v>
      </c>
      <c r="F3" s="92">
        <v>0.26533865928649902</v>
      </c>
      <c r="G3" s="92">
        <v>0.22151394188404083</v>
      </c>
      <c r="H3" s="92">
        <v>0.12350597977638245</v>
      </c>
      <c r="I3" s="92">
        <v>9.0039841830730438E-2</v>
      </c>
      <c r="J3" s="92">
        <v>0.32031872868537903</v>
      </c>
      <c r="K3" s="92">
        <v>0.24462151527404785</v>
      </c>
      <c r="L3" s="92">
        <v>0</v>
      </c>
      <c r="M3" s="92">
        <v>0.5219123363494873</v>
      </c>
      <c r="N3" s="92">
        <v>0.16414342820644379</v>
      </c>
      <c r="O3" s="92">
        <v>0.28446215391159058</v>
      </c>
      <c r="P3" s="92">
        <v>0.16972111165523529</v>
      </c>
      <c r="Q3" s="92">
        <v>0.30517926812171936</v>
      </c>
      <c r="R3" s="92">
        <v>1.6733067110180855E-2</v>
      </c>
      <c r="S3" s="92">
        <v>0.30996015667915344</v>
      </c>
      <c r="T3" s="92">
        <v>9.8804779350757599E-2</v>
      </c>
      <c r="U3" s="92">
        <v>9.9601596593856812E-2</v>
      </c>
      <c r="V3" s="92">
        <v>0.33625498414039612</v>
      </c>
      <c r="W3" s="92">
        <v>0.50677293539047241</v>
      </c>
      <c r="X3" s="92">
        <v>0.15697211027145386</v>
      </c>
      <c r="Y3" s="92">
        <v>6.4945228397846222E-2</v>
      </c>
      <c r="Z3" s="92">
        <v>8.2159623503684998E-2</v>
      </c>
      <c r="AA3" s="92">
        <v>2.5821596384048462E-2</v>
      </c>
      <c r="AB3" s="92">
        <v>6.5727695822715759E-2</v>
      </c>
      <c r="AC3" s="92">
        <v>1.5649452107027173E-3</v>
      </c>
      <c r="AD3" s="92">
        <v>6.2597811222076416E-2</v>
      </c>
      <c r="AE3" s="92">
        <v>8.6071984842419624E-3</v>
      </c>
      <c r="AF3" s="92">
        <v>0</v>
      </c>
      <c r="AG3" s="92">
        <v>0.36228480935096741</v>
      </c>
      <c r="AH3" s="92">
        <v>3.7156436592340469E-2</v>
      </c>
      <c r="AI3" s="92">
        <v>8.9332468807697296E-2</v>
      </c>
      <c r="AJ3" s="92">
        <v>5.1749344915151596E-2</v>
      </c>
      <c r="AK3" s="92">
        <v>0.23946519196033478</v>
      </c>
      <c r="AL3" s="92">
        <v>3.470221534371376E-2</v>
      </c>
      <c r="AM3" s="92">
        <v>1.4667217619717121E-2</v>
      </c>
      <c r="AN3" s="92">
        <v>0.11381427198648453</v>
      </c>
      <c r="AO3" s="92">
        <v>3.9021607488393784E-2</v>
      </c>
      <c r="AP3" s="92">
        <v>3.9784502238035202E-2</v>
      </c>
      <c r="AQ3" s="92">
        <v>3.2220058143138885E-2</v>
      </c>
      <c r="AR3" s="92">
        <v>0.12969346344470978</v>
      </c>
      <c r="AS3" s="92">
        <v>0.21281188726425171</v>
      </c>
      <c r="AT3" s="92">
        <v>2.7377652004361153E-3</v>
      </c>
    </row>
    <row r="4" spans="1:46" x14ac:dyDescent="0.25">
      <c r="A4" s="91" t="s">
        <v>48</v>
      </c>
      <c r="B4" s="92">
        <v>0.30398982763290405</v>
      </c>
      <c r="C4" s="92">
        <v>6.894228607416153E-2</v>
      </c>
      <c r="D4" s="92">
        <v>0.16954861581325531</v>
      </c>
      <c r="E4" s="92">
        <v>0.49247696995735168</v>
      </c>
      <c r="F4" s="92">
        <v>0.26903212070465088</v>
      </c>
      <c r="G4" s="92">
        <v>0.64787781238555908</v>
      </c>
      <c r="H4" s="92">
        <v>7.0439405739307404E-2</v>
      </c>
      <c r="I4" s="92">
        <v>7.4930757284164429E-2</v>
      </c>
      <c r="J4" s="92">
        <v>0.15068493783473969</v>
      </c>
      <c r="K4" s="92">
        <v>5.6067071855068207E-2</v>
      </c>
      <c r="L4" s="92">
        <v>7.4855903221759945E-5</v>
      </c>
      <c r="M4" s="92">
        <v>0.60131746530532837</v>
      </c>
      <c r="N4" s="92">
        <v>0.13848342001438141</v>
      </c>
      <c r="O4" s="92">
        <v>0.2473239004611969</v>
      </c>
      <c r="P4" s="92">
        <v>0.1744142472743988</v>
      </c>
      <c r="Q4" s="92">
        <v>0.2640916109085083</v>
      </c>
      <c r="R4" s="92">
        <v>2.5301294401288033E-2</v>
      </c>
      <c r="S4" s="92">
        <v>0.25421065092086792</v>
      </c>
      <c r="T4" s="92">
        <v>0.18961000442504883</v>
      </c>
      <c r="U4" s="92">
        <v>9.2372186481952667E-2</v>
      </c>
      <c r="V4" s="92">
        <v>0.50265741348266602</v>
      </c>
      <c r="W4" s="92">
        <v>0.36020660400390625</v>
      </c>
      <c r="X4" s="92">
        <v>0.13713601231575012</v>
      </c>
      <c r="Y4" s="92">
        <v>0.20677664875984192</v>
      </c>
      <c r="Z4" s="92">
        <v>7.1021676063537598E-2</v>
      </c>
      <c r="AA4" s="92">
        <v>1.006140373647213E-2</v>
      </c>
      <c r="AB4" s="92">
        <v>3.5436857491731644E-2</v>
      </c>
      <c r="AC4" s="92">
        <v>1.2946659699082375E-2</v>
      </c>
      <c r="AD4" s="92">
        <v>0.18702374398708344</v>
      </c>
      <c r="AE4" s="92">
        <v>0.11518827825784683</v>
      </c>
      <c r="AF4" s="92">
        <v>1.33165642619133E-2</v>
      </c>
      <c r="AG4" s="92">
        <v>0.49626395106315613</v>
      </c>
      <c r="AH4" s="92">
        <v>3.7124168127775192E-2</v>
      </c>
      <c r="AI4" s="92">
        <v>0.15084134042263031</v>
      </c>
      <c r="AJ4" s="92">
        <v>6.5955713391304016E-2</v>
      </c>
      <c r="AK4" s="92">
        <v>0.21688313782215118</v>
      </c>
      <c r="AL4" s="92">
        <v>7.4742421507835388E-2</v>
      </c>
      <c r="AM4" s="92">
        <v>1.6988698393106461E-2</v>
      </c>
      <c r="AN4" s="92">
        <v>0.11768117547035217</v>
      </c>
      <c r="AO4" s="92">
        <v>6.2320321798324585E-2</v>
      </c>
      <c r="AP4" s="92">
        <v>1.1298280209302902E-2</v>
      </c>
      <c r="AQ4" s="92">
        <v>2.7342142537236214E-2</v>
      </c>
      <c r="AR4" s="92">
        <v>4.8850152641534805E-2</v>
      </c>
      <c r="AS4" s="92">
        <v>0.20087958872318268</v>
      </c>
      <c r="AT4" s="92">
        <v>6.2170196324586868E-3</v>
      </c>
    </row>
    <row r="5" spans="1:46" x14ac:dyDescent="0.25">
      <c r="A5" s="91" t="s">
        <v>49</v>
      </c>
      <c r="B5" s="92">
        <v>0.45136511325836182</v>
      </c>
      <c r="C5" s="92">
        <v>0.20377868413925171</v>
      </c>
      <c r="D5" s="92">
        <v>0.17554239928722382</v>
      </c>
      <c r="E5" s="92">
        <v>0.43994602560997009</v>
      </c>
      <c r="F5" s="92">
        <v>0.18073289096355438</v>
      </c>
      <c r="G5" s="92">
        <v>0.29575416445732117</v>
      </c>
      <c r="H5" s="92">
        <v>4.3184883892536163E-2</v>
      </c>
      <c r="I5" s="92">
        <v>0.15882901847362518</v>
      </c>
      <c r="J5" s="92">
        <v>0.47441089153289795</v>
      </c>
      <c r="K5" s="92">
        <v>2.7821032330393791E-2</v>
      </c>
      <c r="L5" s="92">
        <v>2.0865773782134056E-2</v>
      </c>
      <c r="M5" s="92">
        <v>0.61351603269577026</v>
      </c>
      <c r="N5" s="92">
        <v>0.22827780246734619</v>
      </c>
      <c r="O5" s="92">
        <v>0.1285165548324585</v>
      </c>
      <c r="P5" s="92">
        <v>0.26243123412132263</v>
      </c>
      <c r="Q5" s="92">
        <v>0.43766221404075623</v>
      </c>
      <c r="R5" s="92">
        <v>3.4983910620212555E-2</v>
      </c>
      <c r="S5" s="92">
        <v>0.17741098999977112</v>
      </c>
      <c r="T5" s="92">
        <v>6.7891620099544525E-2</v>
      </c>
      <c r="U5" s="92">
        <v>1.9620055332779884E-2</v>
      </c>
      <c r="V5" s="92">
        <v>0.42748883366584778</v>
      </c>
      <c r="W5" s="92">
        <v>0.41824975609779358</v>
      </c>
      <c r="X5" s="92">
        <v>0.15426139533519745</v>
      </c>
      <c r="Y5" s="92">
        <v>5.2691042423248291E-2</v>
      </c>
      <c r="Z5" s="92">
        <v>5.2382908761501312E-2</v>
      </c>
      <c r="AA5" s="92">
        <v>1.8282663077116013E-2</v>
      </c>
      <c r="AB5" s="92">
        <v>0.13937962055206299</v>
      </c>
      <c r="AC5" s="92">
        <v>5.3410022519528866E-3</v>
      </c>
      <c r="AD5" s="92">
        <v>7.6006576418876648E-2</v>
      </c>
      <c r="AE5" s="92">
        <v>1.6844699159264565E-2</v>
      </c>
      <c r="AF5" s="92">
        <v>4.9301562830805779E-3</v>
      </c>
      <c r="AG5" s="92">
        <v>0.36904272437095642</v>
      </c>
      <c r="AH5" s="92">
        <v>3.0287565663456917E-2</v>
      </c>
      <c r="AI5" s="92">
        <v>0.12584672868251801</v>
      </c>
      <c r="AJ5" s="92">
        <v>5.2513677626848221E-2</v>
      </c>
      <c r="AK5" s="92">
        <v>0.24050432443618774</v>
      </c>
      <c r="AL5" s="92">
        <v>4.4126171618700027E-2</v>
      </c>
      <c r="AM5" s="92">
        <v>1.1488519608974457E-2</v>
      </c>
      <c r="AN5" s="92">
        <v>0.10178966820240021</v>
      </c>
      <c r="AO5" s="92">
        <v>0.12893708050251007</v>
      </c>
      <c r="AP5" s="92">
        <v>1.2297350913286209E-2</v>
      </c>
      <c r="AQ5" s="92">
        <v>2.1513016894459724E-2</v>
      </c>
      <c r="AR5" s="92">
        <v>4.3874114751815796E-2</v>
      </c>
      <c r="AS5" s="92">
        <v>0.21710935235023499</v>
      </c>
      <c r="AT5" s="92">
        <v>0</v>
      </c>
    </row>
    <row r="6" spans="1:46" x14ac:dyDescent="0.25">
      <c r="A6" s="91" t="s">
        <v>50</v>
      </c>
      <c r="B6" s="92">
        <v>0.43823224306106567</v>
      </c>
      <c r="C6" s="92">
        <v>4.4128097593784332E-2</v>
      </c>
      <c r="D6" s="92">
        <v>0.15645603835582733</v>
      </c>
      <c r="E6" s="92">
        <v>0.51978367567062378</v>
      </c>
      <c r="F6" s="92">
        <v>0.27963218092918396</v>
      </c>
      <c r="G6" s="92">
        <v>0.65694350004196167</v>
      </c>
      <c r="H6" s="92">
        <v>0.12939752638339996</v>
      </c>
      <c r="I6" s="92">
        <v>5.6397374719381332E-2</v>
      </c>
      <c r="J6" s="92">
        <v>0.12960407137870789</v>
      </c>
      <c r="K6" s="92">
        <v>2.7657518163323402E-2</v>
      </c>
      <c r="L6" s="92">
        <v>3.5114098340272903E-2</v>
      </c>
      <c r="M6" s="92">
        <v>0.4833187460899353</v>
      </c>
      <c r="N6" s="92">
        <v>0.22192111611366272</v>
      </c>
      <c r="O6" s="92">
        <v>0.22630831599235535</v>
      </c>
      <c r="P6" s="92">
        <v>6.7567788064479828E-2</v>
      </c>
      <c r="Q6" s="92">
        <v>0.19697770476341248</v>
      </c>
      <c r="R6" s="92">
        <v>9.3320883810520172E-2</v>
      </c>
      <c r="S6" s="92">
        <v>8.1749759614467621E-2</v>
      </c>
      <c r="T6" s="92">
        <v>0.306500643491745</v>
      </c>
      <c r="U6" s="92">
        <v>0.25388321280479431</v>
      </c>
      <c r="V6" s="92">
        <v>0.38380536437034607</v>
      </c>
      <c r="W6" s="92">
        <v>0.35664358735084534</v>
      </c>
      <c r="X6" s="92">
        <v>0.25955104827880859</v>
      </c>
      <c r="Y6" s="92">
        <v>4.2884960770606995E-2</v>
      </c>
      <c r="Z6" s="92">
        <v>1.8018264323472977E-2</v>
      </c>
      <c r="AA6" s="92">
        <v>1.2838846072554588E-2</v>
      </c>
      <c r="AB6" s="92">
        <v>0.1058058887720108</v>
      </c>
      <c r="AC6" s="92">
        <v>2.052961615845561E-3</v>
      </c>
      <c r="AD6" s="92">
        <v>4.5776344835758209E-2</v>
      </c>
      <c r="AE6" s="92">
        <v>1.8335612490773201E-2</v>
      </c>
      <c r="AF6" s="92">
        <v>1.8605945631861687E-2</v>
      </c>
      <c r="AG6" s="92">
        <v>0.2725541889667511</v>
      </c>
      <c r="AH6" s="92">
        <v>4.3082196265459061E-2</v>
      </c>
      <c r="AI6" s="92">
        <v>0.15859393775463104</v>
      </c>
      <c r="AJ6" s="92">
        <v>5.0990693271160126E-2</v>
      </c>
      <c r="AK6" s="92">
        <v>0.23619353771209717</v>
      </c>
      <c r="AL6" s="92">
        <v>4.6546220779418945E-2</v>
      </c>
      <c r="AM6" s="92">
        <v>3.3458150923252106E-2</v>
      </c>
      <c r="AN6" s="92">
        <v>0.114778071641922</v>
      </c>
      <c r="AO6" s="92">
        <v>7.4484460055828094E-2</v>
      </c>
      <c r="AP6" s="92">
        <v>2.3647429421544075E-2</v>
      </c>
      <c r="AQ6" s="92">
        <v>3.0946122482419014E-2</v>
      </c>
      <c r="AR6" s="92">
        <v>4.7718275338411331E-2</v>
      </c>
      <c r="AS6" s="92">
        <v>0.18230254948139191</v>
      </c>
      <c r="AT6" s="92">
        <v>3.4060879261232913E-4</v>
      </c>
    </row>
    <row r="7" spans="1:46" x14ac:dyDescent="0.25">
      <c r="A7" s="91" t="s">
        <v>51</v>
      </c>
      <c r="B7" s="92">
        <v>0.29949116706848145</v>
      </c>
      <c r="C7" s="92">
        <v>5.8638237416744232E-2</v>
      </c>
      <c r="D7" s="92">
        <v>0.14029560983181</v>
      </c>
      <c r="E7" s="92">
        <v>0.56215167045593262</v>
      </c>
      <c r="F7" s="92">
        <v>0.23891445994377136</v>
      </c>
      <c r="G7" s="92">
        <v>0.58492851257324219</v>
      </c>
      <c r="H7" s="92">
        <v>0.11654955148696899</v>
      </c>
      <c r="I7" s="92">
        <v>7.3176644742488861E-2</v>
      </c>
      <c r="J7" s="92">
        <v>0.2047492116689682</v>
      </c>
      <c r="K7" s="92">
        <v>2.0596073940396309E-2</v>
      </c>
      <c r="L7" s="92">
        <v>9.6922703087329865E-3</v>
      </c>
      <c r="M7" s="92">
        <v>0.48025199770927429</v>
      </c>
      <c r="N7" s="92">
        <v>0.1725224107503891</v>
      </c>
      <c r="O7" s="92">
        <v>0.3031257688999176</v>
      </c>
      <c r="P7" s="92">
        <v>9.134964644908905E-2</v>
      </c>
      <c r="Q7" s="92">
        <v>0.19578386843204498</v>
      </c>
      <c r="R7" s="92">
        <v>3.5376787185668945E-2</v>
      </c>
      <c r="S7" s="92">
        <v>0.12042646110057831</v>
      </c>
      <c r="T7" s="92">
        <v>0.30482190847396851</v>
      </c>
      <c r="U7" s="92">
        <v>0.2522413432598114</v>
      </c>
      <c r="V7" s="92">
        <v>0.45480978488922119</v>
      </c>
      <c r="W7" s="92">
        <v>0.31112188100814819</v>
      </c>
      <c r="X7" s="92">
        <v>0.23406833410263062</v>
      </c>
      <c r="Y7" s="92">
        <v>3.6482241004705429E-2</v>
      </c>
      <c r="Z7" s="92">
        <v>2.8026092797517776E-2</v>
      </c>
      <c r="AA7" s="92">
        <v>1.0630587115883827E-2</v>
      </c>
      <c r="AB7" s="92">
        <v>4.3730370700359344E-2</v>
      </c>
      <c r="AC7" s="92">
        <v>8.6977528408169746E-3</v>
      </c>
      <c r="AD7" s="92">
        <v>6.6682770848274231E-2</v>
      </c>
      <c r="AE7" s="92">
        <v>2.6093259453773499E-2</v>
      </c>
      <c r="AF7" s="92">
        <v>1.2321816757321358E-2</v>
      </c>
      <c r="AG7" s="92">
        <v>0.19352500140666962</v>
      </c>
      <c r="AH7" s="92">
        <v>2.8096714988350868E-2</v>
      </c>
      <c r="AI7" s="92">
        <v>0.17302846908569336</v>
      </c>
      <c r="AJ7" s="92">
        <v>6.5687716007232666E-2</v>
      </c>
      <c r="AK7" s="92">
        <v>0.21088965237140656</v>
      </c>
      <c r="AL7" s="92">
        <v>6.1087854206562042E-2</v>
      </c>
      <c r="AM7" s="92">
        <v>2.8632957488298416E-2</v>
      </c>
      <c r="AN7" s="92">
        <v>0.12354297190904617</v>
      </c>
      <c r="AO7" s="92">
        <v>5.3617022931575775E-2</v>
      </c>
      <c r="AP7" s="92">
        <v>1.3842049054801464E-2</v>
      </c>
      <c r="AQ7" s="92">
        <v>3.0808674171566963E-2</v>
      </c>
      <c r="AR7" s="92">
        <v>5.4701544344425201E-2</v>
      </c>
      <c r="AS7" s="92">
        <v>0.18281778693199158</v>
      </c>
      <c r="AT7" s="92">
        <v>1.3433038257062435E-3</v>
      </c>
    </row>
    <row r="8" spans="1:46" x14ac:dyDescent="0.25">
      <c r="A8" s="91" t="s">
        <v>52</v>
      </c>
      <c r="B8" s="92">
        <v>0.38724949955940247</v>
      </c>
      <c r="C8" s="92">
        <v>8.6257211863994598E-2</v>
      </c>
      <c r="D8" s="92">
        <v>0.17925935983657837</v>
      </c>
      <c r="E8" s="92">
        <v>0.50515598058700562</v>
      </c>
      <c r="F8" s="92">
        <v>0.22932745516300201</v>
      </c>
      <c r="G8" s="92">
        <v>0.59037548303604126</v>
      </c>
      <c r="H8" s="92">
        <v>7.5620986521244049E-2</v>
      </c>
      <c r="I8" s="92">
        <v>0.16933652758598328</v>
      </c>
      <c r="J8" s="92">
        <v>0.15195538103580475</v>
      </c>
      <c r="K8" s="92">
        <v>1.2711589224636555E-2</v>
      </c>
      <c r="L8" s="92">
        <v>9.9876774474978447E-3</v>
      </c>
      <c r="M8" s="92">
        <v>0.56261754035949707</v>
      </c>
      <c r="N8" s="92">
        <v>0.19988326728343964</v>
      </c>
      <c r="O8" s="92">
        <v>0.2100006490945816</v>
      </c>
      <c r="P8" s="92">
        <v>4.1247811168432236E-2</v>
      </c>
      <c r="Q8" s="92">
        <v>0.11369089782238007</v>
      </c>
      <c r="R8" s="92">
        <v>0.21603216230869293</v>
      </c>
      <c r="S8" s="92">
        <v>9.7541995346546173E-2</v>
      </c>
      <c r="T8" s="92">
        <v>0.31519553065299988</v>
      </c>
      <c r="U8" s="92">
        <v>0.21629159152507782</v>
      </c>
      <c r="V8" s="92">
        <v>0.49653026461601257</v>
      </c>
      <c r="W8" s="92">
        <v>0.32894480228424072</v>
      </c>
      <c r="X8" s="92">
        <v>0.1745249330997467</v>
      </c>
      <c r="Y8" s="92">
        <v>0.10372699052095413</v>
      </c>
      <c r="Z8" s="92">
        <v>2.9572134837508202E-2</v>
      </c>
      <c r="AA8" s="92">
        <v>1.4625697396695614E-2</v>
      </c>
      <c r="AB8" s="92">
        <v>2.0591443404555321E-2</v>
      </c>
      <c r="AC8" s="92">
        <v>1.6870871186256409E-2</v>
      </c>
      <c r="AD8" s="92">
        <v>7.7362239360809326E-2</v>
      </c>
      <c r="AE8" s="92">
        <v>3.1689010560512543E-2</v>
      </c>
      <c r="AF8" s="92">
        <v>8.6599523201584816E-3</v>
      </c>
      <c r="AG8" s="92">
        <v>0.21848739683628082</v>
      </c>
      <c r="AH8" s="92">
        <v>3.8422841578722E-2</v>
      </c>
      <c r="AI8" s="92">
        <v>0.13479723036289215</v>
      </c>
      <c r="AJ8" s="92">
        <v>3.9507422596216202E-2</v>
      </c>
      <c r="AK8" s="92">
        <v>0.28155332803726196</v>
      </c>
      <c r="AL8" s="92">
        <v>7.0572167634963989E-2</v>
      </c>
      <c r="AM8" s="92">
        <v>2.0514119416475296E-2</v>
      </c>
      <c r="AN8" s="92">
        <v>9.9706761538982391E-2</v>
      </c>
      <c r="AO8" s="92">
        <v>9.5480747520923615E-2</v>
      </c>
      <c r="AP8" s="92">
        <v>3.3578411675989628E-3</v>
      </c>
      <c r="AQ8" s="92">
        <v>3.2652277499437332E-2</v>
      </c>
      <c r="AR8" s="92">
        <v>3.3571768552064896E-2</v>
      </c>
      <c r="AS8" s="92">
        <v>0.18513798713684082</v>
      </c>
      <c r="AT8" s="92">
        <v>3.1483438797295094E-3</v>
      </c>
    </row>
    <row r="9" spans="1:46" x14ac:dyDescent="0.25">
      <c r="A9" s="91" t="s">
        <v>53</v>
      </c>
      <c r="B9" s="92">
        <v>0.50521558523178101</v>
      </c>
      <c r="C9" s="92">
        <v>8.0319888889789581E-2</v>
      </c>
      <c r="D9" s="92">
        <v>0.16307371854782104</v>
      </c>
      <c r="E9" s="92">
        <v>0.56397771835327148</v>
      </c>
      <c r="F9" s="92">
        <v>0.1926286518573761</v>
      </c>
      <c r="G9" s="92">
        <v>0.47044506669044495</v>
      </c>
      <c r="H9" s="92">
        <v>4.2420029640197754E-2</v>
      </c>
      <c r="I9" s="92">
        <v>0.33657857775688171</v>
      </c>
      <c r="J9" s="92">
        <v>0.13456189632415771</v>
      </c>
      <c r="K9" s="92">
        <v>1.5994437038898468E-2</v>
      </c>
      <c r="L9" s="92">
        <v>0</v>
      </c>
      <c r="M9" s="92">
        <v>0.6961057186126709</v>
      </c>
      <c r="N9" s="92">
        <v>0.14464534819126129</v>
      </c>
      <c r="O9" s="92">
        <v>0.1387343555688858</v>
      </c>
      <c r="P9" s="92">
        <v>0.1592489629983902</v>
      </c>
      <c r="Q9" s="92">
        <v>0.30180805921554565</v>
      </c>
      <c r="R9" s="92">
        <v>3.6161337047815323E-2</v>
      </c>
      <c r="S9" s="92">
        <v>0.28581362962722778</v>
      </c>
      <c r="T9" s="92">
        <v>0.10048678517341614</v>
      </c>
      <c r="U9" s="92">
        <v>0.11648122221231461</v>
      </c>
      <c r="V9" s="92">
        <v>0.46696799993515015</v>
      </c>
      <c r="W9" s="92">
        <v>0.28963840007781982</v>
      </c>
      <c r="X9" s="92">
        <v>0.24339359998703003</v>
      </c>
      <c r="Y9" s="92">
        <v>1.4167242683470249E-2</v>
      </c>
      <c r="Z9" s="92">
        <v>1.6586039215326309E-2</v>
      </c>
      <c r="AA9" s="92">
        <v>1.2785072438418865E-2</v>
      </c>
      <c r="AB9" s="92">
        <v>1.4858327805995941E-2</v>
      </c>
      <c r="AC9" s="92">
        <v>6.9108500611037016E-4</v>
      </c>
      <c r="AD9" s="92">
        <v>7.1181751787662506E-2</v>
      </c>
      <c r="AE9" s="92">
        <v>9.3296477571129799E-3</v>
      </c>
      <c r="AF9" s="92">
        <v>1.3821699656546116E-2</v>
      </c>
      <c r="AG9" s="92">
        <v>0.5628887414932251</v>
      </c>
      <c r="AH9" s="92">
        <v>4.374820739030838E-2</v>
      </c>
      <c r="AI9" s="92">
        <v>0.14658425748348236</v>
      </c>
      <c r="AJ9" s="92">
        <v>5.5774681270122528E-2</v>
      </c>
      <c r="AK9" s="92">
        <v>0.23263044655323029</v>
      </c>
      <c r="AL9" s="92">
        <v>0.11057503521442413</v>
      </c>
      <c r="AM9" s="92">
        <v>8.2143917679786682E-3</v>
      </c>
      <c r="AN9" s="92">
        <v>0.11325443536043167</v>
      </c>
      <c r="AO9" s="92">
        <v>5.9248894453048706E-2</v>
      </c>
      <c r="AP9" s="92">
        <v>2.8655368369072676E-3</v>
      </c>
      <c r="AQ9" s="92">
        <v>2.6644852012395859E-2</v>
      </c>
      <c r="AR9" s="92">
        <v>4.5821525156497955E-2</v>
      </c>
      <c r="AS9" s="92">
        <v>0.19838595390319824</v>
      </c>
      <c r="AT9" s="92">
        <v>0</v>
      </c>
    </row>
    <row r="10" spans="1:46" x14ac:dyDescent="0.25">
      <c r="A10" s="91" t="s">
        <v>54</v>
      </c>
      <c r="B10" s="92">
        <v>0.4004913866519928</v>
      </c>
      <c r="C10" s="92">
        <v>7.7805079519748688E-2</v>
      </c>
      <c r="D10" s="92">
        <v>0.2858312726020813</v>
      </c>
      <c r="E10" s="92">
        <v>0.45782145857810974</v>
      </c>
      <c r="F10" s="92">
        <v>0.17854218184947968</v>
      </c>
      <c r="G10" s="92">
        <v>0.2522522509098053</v>
      </c>
      <c r="H10" s="92">
        <v>2.4570023640990257E-2</v>
      </c>
      <c r="I10" s="92">
        <v>0.68304669857025146</v>
      </c>
      <c r="J10" s="92">
        <v>3.1122030690312386E-2</v>
      </c>
      <c r="K10" s="92">
        <v>9.0090092271566391E-3</v>
      </c>
      <c r="L10" s="92">
        <v>9.0090092271566391E-3</v>
      </c>
      <c r="M10" s="92">
        <v>0.2858312726020813</v>
      </c>
      <c r="N10" s="92">
        <v>0.54217857122421265</v>
      </c>
      <c r="O10" s="92">
        <v>0.16216215491294861</v>
      </c>
      <c r="P10" s="92">
        <v>0.1040131077170372</v>
      </c>
      <c r="Q10" s="92">
        <v>0.48402947187423706</v>
      </c>
      <c r="R10" s="92">
        <v>0.26208025217056274</v>
      </c>
      <c r="S10" s="92">
        <v>1.8018018454313278E-2</v>
      </c>
      <c r="T10" s="92">
        <v>7.2891071438789368E-2</v>
      </c>
      <c r="U10" s="92">
        <v>5.8968059718608856E-2</v>
      </c>
      <c r="V10" s="92">
        <v>0.33497133851051331</v>
      </c>
      <c r="W10" s="92">
        <v>0.6068795919418335</v>
      </c>
      <c r="X10" s="92">
        <v>5.8149058371782303E-2</v>
      </c>
      <c r="Y10" s="92">
        <v>5.9543229639530182E-2</v>
      </c>
      <c r="Z10" s="92">
        <v>3.0179444700479507E-2</v>
      </c>
      <c r="AA10" s="92">
        <v>3.099510632455349E-2</v>
      </c>
      <c r="AB10" s="92">
        <v>4.975530132651329E-2</v>
      </c>
      <c r="AC10" s="92">
        <v>4.0783034637570381E-3</v>
      </c>
      <c r="AD10" s="92">
        <v>6.3621535897254944E-2</v>
      </c>
      <c r="AE10" s="92">
        <v>2.4469820782542229E-3</v>
      </c>
      <c r="AF10" s="92">
        <v>0</v>
      </c>
      <c r="AG10" s="92">
        <v>0.38336053490638733</v>
      </c>
      <c r="AH10" s="92">
        <v>4.6296495944261551E-2</v>
      </c>
      <c r="AI10" s="92">
        <v>0.23888826370239258</v>
      </c>
      <c r="AJ10" s="92">
        <v>2.035992406308651E-2</v>
      </c>
      <c r="AK10" s="92">
        <v>0.16922716796398163</v>
      </c>
      <c r="AL10" s="92">
        <v>3.7633776664733887E-2</v>
      </c>
      <c r="AM10" s="92">
        <v>3.1579479575157166E-2</v>
      </c>
      <c r="AN10" s="92">
        <v>0.10590486973524094</v>
      </c>
      <c r="AO10" s="92">
        <v>4.4939965009689331E-3</v>
      </c>
      <c r="AP10" s="92">
        <v>8.963425898400601E-6</v>
      </c>
      <c r="AQ10" s="92">
        <v>9.1680914163589478E-2</v>
      </c>
      <c r="AR10" s="92">
        <v>0.24883168935775757</v>
      </c>
      <c r="AS10" s="92">
        <v>5.1241584122180939E-2</v>
      </c>
      <c r="AT10" s="92">
        <v>1.4939044194761664E-4</v>
      </c>
    </row>
    <row r="11" spans="1:46" x14ac:dyDescent="0.25">
      <c r="A11" s="91" t="s">
        <v>55</v>
      </c>
      <c r="B11" s="92">
        <v>0.45039677619934082</v>
      </c>
      <c r="C11" s="92">
        <v>0.144155353307724</v>
      </c>
      <c r="D11" s="92">
        <v>0.16677857935428619</v>
      </c>
      <c r="E11" s="92">
        <v>0.4575309157371521</v>
      </c>
      <c r="F11" s="92">
        <v>0.2315351814031601</v>
      </c>
      <c r="G11" s="92">
        <v>0.57843732833862305</v>
      </c>
      <c r="H11" s="92">
        <v>1.5779033303260803E-2</v>
      </c>
      <c r="I11" s="92">
        <v>0.23319853842258453</v>
      </c>
      <c r="J11" s="92">
        <v>0.15928582847118378</v>
      </c>
      <c r="K11" s="92">
        <v>1.3299251906573772E-2</v>
      </c>
      <c r="L11" s="92">
        <v>5.8751716278493404E-4</v>
      </c>
      <c r="M11" s="92">
        <v>0.42534717917442322</v>
      </c>
      <c r="N11" s="92">
        <v>0.21881580352783203</v>
      </c>
      <c r="O11" s="92">
        <v>0.30933922529220581</v>
      </c>
      <c r="P11" s="92">
        <v>9.6764840185642242E-2</v>
      </c>
      <c r="Q11" s="92">
        <v>0.12712498009204865</v>
      </c>
      <c r="R11" s="92">
        <v>5.5592857301235199E-2</v>
      </c>
      <c r="S11" s="92">
        <v>0.20856858789920807</v>
      </c>
      <c r="T11" s="92">
        <v>0.3610788881778717</v>
      </c>
      <c r="U11" s="92">
        <v>0.15086983144283295</v>
      </c>
      <c r="V11" s="92">
        <v>0.34063786268234253</v>
      </c>
      <c r="W11" s="92">
        <v>0.43932551145553589</v>
      </c>
      <c r="X11" s="92">
        <v>0.22003662586212158</v>
      </c>
      <c r="Y11" s="92">
        <v>5.4791241884231567E-2</v>
      </c>
      <c r="Z11" s="92">
        <v>2.2946823388338089E-2</v>
      </c>
      <c r="AA11" s="92">
        <v>1.3092176057398319E-2</v>
      </c>
      <c r="AB11" s="92">
        <v>8.9282512664794922E-2</v>
      </c>
      <c r="AC11" s="92">
        <v>2.6864755898714066E-2</v>
      </c>
      <c r="AD11" s="92">
        <v>6.2402799725532532E-2</v>
      </c>
      <c r="AE11" s="92">
        <v>2.919757179915905E-2</v>
      </c>
      <c r="AF11" s="92">
        <v>4.49814572930336E-2</v>
      </c>
      <c r="AG11" s="92">
        <v>0.11782211065292358</v>
      </c>
      <c r="AH11" s="92">
        <v>2.6724625378847122E-2</v>
      </c>
      <c r="AI11" s="92">
        <v>0.16960133612155914</v>
      </c>
      <c r="AJ11" s="92">
        <v>6.483912467956543E-2</v>
      </c>
      <c r="AK11" s="92">
        <v>0.20344451069831848</v>
      </c>
      <c r="AL11" s="92">
        <v>7.0019625127315521E-2</v>
      </c>
      <c r="AM11" s="92">
        <v>1.6686417162418365E-2</v>
      </c>
      <c r="AN11" s="92">
        <v>0.13526967167854309</v>
      </c>
      <c r="AO11" s="92">
        <v>4.3482765555381775E-2</v>
      </c>
      <c r="AP11" s="92">
        <v>7.311125285923481E-3</v>
      </c>
      <c r="AQ11" s="92">
        <v>2.9755216091871262E-2</v>
      </c>
      <c r="AR11" s="92">
        <v>4.858991876244545E-2</v>
      </c>
      <c r="AS11" s="92">
        <v>0.20873336493968964</v>
      </c>
      <c r="AT11" s="92">
        <v>2.266864525154233E-3</v>
      </c>
    </row>
    <row r="12" spans="1:46" x14ac:dyDescent="0.25">
      <c r="A12" s="91" t="s">
        <v>56</v>
      </c>
      <c r="B12" s="92">
        <v>0.4073469340801239</v>
      </c>
      <c r="C12" s="92">
        <v>0.1866193413734436</v>
      </c>
      <c r="D12" s="92">
        <v>0.19960957765579224</v>
      </c>
      <c r="E12" s="92">
        <v>0.43002662062644958</v>
      </c>
      <c r="F12" s="92">
        <v>0.18374446034431458</v>
      </c>
      <c r="G12" s="92">
        <v>0.24823425710201263</v>
      </c>
      <c r="H12" s="92">
        <v>7.5847379863262177E-2</v>
      </c>
      <c r="I12" s="92">
        <v>0.3520851731300354</v>
      </c>
      <c r="J12" s="92">
        <v>0.28979590535163879</v>
      </c>
      <c r="K12" s="92">
        <v>3.4037265926599503E-2</v>
      </c>
      <c r="L12" s="92">
        <v>3.1872227787971497E-2</v>
      </c>
      <c r="M12" s="92">
        <v>0.6422005295753479</v>
      </c>
      <c r="N12" s="92">
        <v>0.14204081892967224</v>
      </c>
      <c r="O12" s="92">
        <v>0.16564330458641052</v>
      </c>
      <c r="P12" s="92">
        <v>0.34338954091072083</v>
      </c>
      <c r="Q12" s="92">
        <v>0.34672582149505615</v>
      </c>
      <c r="R12" s="92">
        <v>6.956521887332201E-3</v>
      </c>
      <c r="S12" s="92">
        <v>0.1640816330909729</v>
      </c>
      <c r="T12" s="92">
        <v>8.6495116353034973E-2</v>
      </c>
      <c r="U12" s="92">
        <v>5.2351374179124832E-2</v>
      </c>
      <c r="V12" s="92">
        <v>0.49015083909034729</v>
      </c>
      <c r="W12" s="92">
        <v>0.25856256484985352</v>
      </c>
      <c r="X12" s="92">
        <v>0.25128659605979919</v>
      </c>
      <c r="Y12" s="92">
        <v>1.6400307649746537E-3</v>
      </c>
      <c r="Z12" s="92">
        <v>3.0637169256806374E-2</v>
      </c>
      <c r="AA12" s="92">
        <v>2.4216623976826668E-2</v>
      </c>
      <c r="AB12" s="92">
        <v>2.9939284548163414E-2</v>
      </c>
      <c r="AC12" s="92">
        <v>4.5362552627921104E-3</v>
      </c>
      <c r="AD12" s="92">
        <v>7.6802290976047516E-2</v>
      </c>
      <c r="AE12" s="92">
        <v>2.6100914925336838E-2</v>
      </c>
      <c r="AF12" s="92">
        <v>3.5592156928032637E-3</v>
      </c>
      <c r="AG12" s="92">
        <v>0.36342382431030273</v>
      </c>
      <c r="AH12" s="92">
        <v>3.1430497765541077E-2</v>
      </c>
      <c r="AI12" s="92">
        <v>0.16203562915325165</v>
      </c>
      <c r="AJ12" s="92">
        <v>4.515133798122406E-2</v>
      </c>
      <c r="AK12" s="92">
        <v>0.20691929757595062</v>
      </c>
      <c r="AL12" s="92">
        <v>5.5571198463439941E-2</v>
      </c>
      <c r="AM12" s="92">
        <v>2.6715829968452454E-2</v>
      </c>
      <c r="AN12" s="92">
        <v>0.104378841817379</v>
      </c>
      <c r="AO12" s="92">
        <v>8.7810911238193512E-2</v>
      </c>
      <c r="AP12" s="92">
        <v>6.0813268646597862E-3</v>
      </c>
      <c r="AQ12" s="92">
        <v>2.4034054949879646E-2</v>
      </c>
      <c r="AR12" s="92">
        <v>5.0236482173204422E-2</v>
      </c>
      <c r="AS12" s="92">
        <v>0.22267718613147736</v>
      </c>
      <c r="AT12" s="92">
        <v>8.3879083395004272E-3</v>
      </c>
    </row>
    <row r="13" spans="1:46" x14ac:dyDescent="0.25">
      <c r="A13" s="91" t="s">
        <v>57</v>
      </c>
      <c r="B13" s="92">
        <v>0.48959776759147644</v>
      </c>
      <c r="C13" s="92">
        <v>0.27933424711227417</v>
      </c>
      <c r="D13" s="92">
        <v>0.19583910703659058</v>
      </c>
      <c r="E13" s="92">
        <v>0.34563106298446655</v>
      </c>
      <c r="F13" s="92">
        <v>0.17919556796550751</v>
      </c>
      <c r="G13" s="92">
        <v>0.16421636939048767</v>
      </c>
      <c r="H13" s="92">
        <v>0.50263524055480957</v>
      </c>
      <c r="I13" s="92">
        <v>5.8529820293188095E-2</v>
      </c>
      <c r="J13" s="92">
        <v>0.10568654537200928</v>
      </c>
      <c r="K13" s="92">
        <v>0.16893203556537628</v>
      </c>
      <c r="L13" s="92">
        <v>2.9680998995900154E-2</v>
      </c>
      <c r="M13" s="92">
        <v>0.5417475700378418</v>
      </c>
      <c r="N13" s="92">
        <v>0.22496531903743744</v>
      </c>
      <c r="O13" s="92">
        <v>0.20249652862548828</v>
      </c>
      <c r="P13" s="92">
        <v>0.12787795066833496</v>
      </c>
      <c r="Q13" s="92">
        <v>0.4285714328289032</v>
      </c>
      <c r="R13" s="92">
        <v>0.2080443799495697</v>
      </c>
      <c r="S13" s="92">
        <v>2.5520110502839088E-2</v>
      </c>
      <c r="T13" s="92">
        <v>9.5145627856254578E-2</v>
      </c>
      <c r="U13" s="92">
        <v>0.11484050005674362</v>
      </c>
      <c r="V13" s="92">
        <v>0.38418862223625183</v>
      </c>
      <c r="W13" s="92">
        <v>0.28321775794029236</v>
      </c>
      <c r="X13" s="92">
        <v>0.33259361982345581</v>
      </c>
      <c r="Y13" s="92">
        <v>1.2328767217695713E-2</v>
      </c>
      <c r="Z13" s="92">
        <v>4.6575344167649746E-3</v>
      </c>
      <c r="AA13" s="92">
        <v>1.1506848968565464E-2</v>
      </c>
      <c r="AB13" s="92">
        <v>1.068493165075779E-2</v>
      </c>
      <c r="AC13" s="92">
        <v>2.4657533504068851E-3</v>
      </c>
      <c r="AD13" s="92">
        <v>5.753424484282732E-3</v>
      </c>
      <c r="AE13" s="92">
        <v>3.8356164004653692E-3</v>
      </c>
      <c r="AF13" s="92">
        <v>2.7397261001169682E-3</v>
      </c>
      <c r="AG13" s="92">
        <v>1.8904110416769981E-2</v>
      </c>
      <c r="AH13" s="92">
        <v>3.333510085940361E-2</v>
      </c>
      <c r="AI13" s="92">
        <v>0.12175174057483673</v>
      </c>
      <c r="AJ13" s="92">
        <v>6.1339329928159714E-2</v>
      </c>
      <c r="AK13" s="92">
        <v>0.21901042759418488</v>
      </c>
      <c r="AL13" s="92">
        <v>4.4360827654600143E-2</v>
      </c>
      <c r="AM13" s="92">
        <v>1.5164755284786224E-2</v>
      </c>
      <c r="AN13" s="92">
        <v>0.19343860447406769</v>
      </c>
      <c r="AO13" s="92">
        <v>2.0707631483674049E-2</v>
      </c>
      <c r="AP13" s="92">
        <v>4.7965641133487225E-3</v>
      </c>
      <c r="AQ13" s="92">
        <v>4.1910510510206223E-2</v>
      </c>
      <c r="AR13" s="92">
        <v>6.8321377038955688E-2</v>
      </c>
      <c r="AS13" s="92">
        <v>0.20163387060165405</v>
      </c>
      <c r="AT13" s="92">
        <v>7.5643579475581646E-3</v>
      </c>
    </row>
    <row r="14" spans="1:46" x14ac:dyDescent="0.25">
      <c r="A14" s="91" t="s">
        <v>58</v>
      </c>
      <c r="B14" s="92">
        <v>0.42004072666168213</v>
      </c>
      <c r="C14" s="92">
        <v>0.20380005240440369</v>
      </c>
      <c r="D14" s="92">
        <v>0.18706175684928894</v>
      </c>
      <c r="E14" s="92">
        <v>0.43813616037368774</v>
      </c>
      <c r="F14" s="92">
        <v>0.17100203037261963</v>
      </c>
      <c r="G14" s="92">
        <v>0.41574305295944214</v>
      </c>
      <c r="H14" s="92">
        <v>6.9441303610801697E-2</v>
      </c>
      <c r="I14" s="92">
        <v>7.1250848472118378E-2</v>
      </c>
      <c r="J14" s="92">
        <v>0.41280254721641541</v>
      </c>
      <c r="K14" s="92">
        <v>3.0762270092964172E-2</v>
      </c>
      <c r="L14" s="92">
        <v>3.6190906539559364E-3</v>
      </c>
      <c r="M14" s="92">
        <v>0.53969687223434448</v>
      </c>
      <c r="N14" s="92">
        <v>0.23275277018547058</v>
      </c>
      <c r="O14" s="92">
        <v>0.19022846221923828</v>
      </c>
      <c r="P14" s="92">
        <v>0.12440624088048935</v>
      </c>
      <c r="Q14" s="92">
        <v>0.37027820944786072</v>
      </c>
      <c r="R14" s="92">
        <v>0.11128704249858856</v>
      </c>
      <c r="S14" s="92">
        <v>7.0572271943092346E-2</v>
      </c>
      <c r="T14" s="92">
        <v>0.21510970592498779</v>
      </c>
      <c r="U14" s="92">
        <v>0.10834652930498123</v>
      </c>
      <c r="V14" s="92">
        <v>0.48676770925521851</v>
      </c>
      <c r="W14" s="92">
        <v>0.30151548981666565</v>
      </c>
      <c r="X14" s="92">
        <v>0.21171680092811584</v>
      </c>
      <c r="Y14" s="92">
        <v>1.1640922166407108E-2</v>
      </c>
      <c r="Z14" s="92">
        <v>3.9623908698558807E-2</v>
      </c>
      <c r="AA14" s="92">
        <v>6.4920526929199696E-3</v>
      </c>
      <c r="AB14" s="92">
        <v>6.044324953109026E-3</v>
      </c>
      <c r="AC14" s="92">
        <v>1.1193194659426808E-3</v>
      </c>
      <c r="AD14" s="92">
        <v>4.2310275137424469E-2</v>
      </c>
      <c r="AE14" s="92">
        <v>6.9397804327309132E-3</v>
      </c>
      <c r="AF14" s="92">
        <v>1.0521602816879749E-2</v>
      </c>
      <c r="AG14" s="92">
        <v>0.13767629861831665</v>
      </c>
      <c r="AH14" s="92">
        <v>2.6957761496305466E-2</v>
      </c>
      <c r="AI14" s="92">
        <v>0.12894579768180847</v>
      </c>
      <c r="AJ14" s="92">
        <v>7.8548386693000793E-2</v>
      </c>
      <c r="AK14" s="92">
        <v>0.22340875864028931</v>
      </c>
      <c r="AL14" s="92">
        <v>4.7221709042787552E-2</v>
      </c>
      <c r="AM14" s="92">
        <v>1.2307972647249699E-2</v>
      </c>
      <c r="AN14" s="92">
        <v>0.11077776551246643</v>
      </c>
      <c r="AO14" s="92">
        <v>8.8807985186576843E-2</v>
      </c>
      <c r="AP14" s="92">
        <v>3.2409202307462692E-2</v>
      </c>
      <c r="AQ14" s="92">
        <v>2.6401204988360405E-2</v>
      </c>
      <c r="AR14" s="92">
        <v>5.4947305470705032E-2</v>
      </c>
      <c r="AS14" s="92">
        <v>0.19617220759391785</v>
      </c>
      <c r="AT14" s="92">
        <v>5.1720489864237607E-5</v>
      </c>
    </row>
    <row r="15" spans="1:46" x14ac:dyDescent="0.25">
      <c r="A15" s="91" t="s">
        <v>59</v>
      </c>
      <c r="B15" s="92">
        <v>0.37357884645462036</v>
      </c>
      <c r="C15" s="92">
        <v>5.8149196207523346E-2</v>
      </c>
      <c r="D15" s="92">
        <v>0.17082153260707855</v>
      </c>
      <c r="E15" s="92">
        <v>0.5134655237197876</v>
      </c>
      <c r="F15" s="92">
        <v>0.25756374001502991</v>
      </c>
      <c r="G15" s="92">
        <v>0.51741266250610352</v>
      </c>
      <c r="H15" s="92">
        <v>0.1028328612446785</v>
      </c>
      <c r="I15" s="92">
        <v>0.12406043708324432</v>
      </c>
      <c r="J15" s="92">
        <v>0.24483475089073181</v>
      </c>
      <c r="K15" s="92">
        <v>1.0859301313757896E-2</v>
      </c>
      <c r="L15" s="92">
        <v>2.5061378255486488E-2</v>
      </c>
      <c r="M15" s="92">
        <v>0.43979224562644958</v>
      </c>
      <c r="N15" s="92">
        <v>0.27329555153846741</v>
      </c>
      <c r="O15" s="92">
        <v>0.24557130038738251</v>
      </c>
      <c r="P15" s="92">
        <v>6.0982059687376022E-2</v>
      </c>
      <c r="Q15" s="92">
        <v>0.17399433255195618</v>
      </c>
      <c r="R15" s="92">
        <v>7.0311613380908966E-2</v>
      </c>
      <c r="S15" s="92">
        <v>0.12260623276233673</v>
      </c>
      <c r="T15" s="92">
        <v>0.28264400362968445</v>
      </c>
      <c r="U15" s="92">
        <v>0.28946176171302795</v>
      </c>
      <c r="V15" s="92">
        <v>0.46179413795471191</v>
      </c>
      <c r="W15" s="92">
        <v>0.38166195154190063</v>
      </c>
      <c r="X15" s="92">
        <v>0.15654391050338745</v>
      </c>
      <c r="Y15" s="92">
        <v>1.5218594111502171E-2</v>
      </c>
      <c r="Z15" s="92">
        <v>1.2783619575202465E-2</v>
      </c>
      <c r="AA15" s="92">
        <v>1.0035049170255661E-2</v>
      </c>
      <c r="AB15" s="92">
        <v>2.4589559063315392E-2</v>
      </c>
      <c r="AC15" s="92">
        <v>2.7854640502482653E-3</v>
      </c>
      <c r="AD15" s="92">
        <v>5.535878986120224E-2</v>
      </c>
      <c r="AE15" s="92">
        <v>1.5993358567357063E-2</v>
      </c>
      <c r="AF15" s="92">
        <v>2.261575311422348E-2</v>
      </c>
      <c r="AG15" s="92">
        <v>0.19885629415512085</v>
      </c>
      <c r="AH15" s="92">
        <v>4.3044757097959518E-2</v>
      </c>
      <c r="AI15" s="92">
        <v>0.16212007403373718</v>
      </c>
      <c r="AJ15" s="92">
        <v>3.9314586669206619E-2</v>
      </c>
      <c r="AK15" s="92">
        <v>0.22768011689186096</v>
      </c>
      <c r="AL15" s="92">
        <v>6.3787572085857391E-2</v>
      </c>
      <c r="AM15" s="92">
        <v>1.7866093665361404E-2</v>
      </c>
      <c r="AN15" s="92">
        <v>0.10208435356616974</v>
      </c>
      <c r="AO15" s="92">
        <v>9.681209921836853E-2</v>
      </c>
      <c r="AP15" s="92">
        <v>4.401154350489378E-3</v>
      </c>
      <c r="AQ15" s="92">
        <v>3.3938102424144745E-2</v>
      </c>
      <c r="AR15" s="92">
        <v>4.1952468454837799E-2</v>
      </c>
      <c r="AS15" s="92">
        <v>0.20980933308601379</v>
      </c>
      <c r="AT15" s="92">
        <v>2.340492355870083E-4</v>
      </c>
    </row>
    <row r="16" spans="1:46" x14ac:dyDescent="0.25">
      <c r="A16" s="91" t="s">
        <v>60</v>
      </c>
      <c r="B16" s="92">
        <v>0.49014666676521301</v>
      </c>
      <c r="C16" s="92">
        <v>0.1370466947555542</v>
      </c>
      <c r="D16" s="92">
        <v>0.18883289396762848</v>
      </c>
      <c r="E16" s="92">
        <v>0.50161969661712646</v>
      </c>
      <c r="F16" s="92">
        <v>0.17250066995620728</v>
      </c>
      <c r="G16" s="92">
        <v>0.19364708662033081</v>
      </c>
      <c r="H16" s="92">
        <v>5.6420408189296722E-2</v>
      </c>
      <c r="I16" s="92">
        <v>0.22491677105426788</v>
      </c>
      <c r="J16" s="92">
        <v>0.37960046529769897</v>
      </c>
      <c r="K16" s="92">
        <v>0.14541527628898621</v>
      </c>
      <c r="L16" s="92">
        <v>1.0933141224086285E-2</v>
      </c>
      <c r="M16" s="92">
        <v>0.56888329982757568</v>
      </c>
      <c r="N16" s="92">
        <v>0.21596328914165497</v>
      </c>
      <c r="O16" s="92">
        <v>0.18325383961200714</v>
      </c>
      <c r="P16" s="92">
        <v>0.2600557804107666</v>
      </c>
      <c r="Q16" s="92">
        <v>0.38940879702568054</v>
      </c>
      <c r="R16" s="92">
        <v>2.2991091012954712E-2</v>
      </c>
      <c r="S16" s="92">
        <v>0.20192568004131317</v>
      </c>
      <c r="T16" s="92">
        <v>9.5698729157447815E-2</v>
      </c>
      <c r="U16" s="92">
        <v>2.9919913038611412E-2</v>
      </c>
      <c r="V16" s="92">
        <v>0.39287319779396057</v>
      </c>
      <c r="W16" s="92">
        <v>0.3916134238243103</v>
      </c>
      <c r="X16" s="92">
        <v>0.21551336348056793</v>
      </c>
      <c r="Y16" s="92">
        <v>1.1137803085148335E-2</v>
      </c>
      <c r="Z16" s="92">
        <v>8.9495524764060974E-2</v>
      </c>
      <c r="AA16" s="92">
        <v>1.8956104293465614E-2</v>
      </c>
      <c r="AB16" s="92">
        <v>0.18344616889953613</v>
      </c>
      <c r="AC16" s="92">
        <v>0</v>
      </c>
      <c r="AD16" s="92">
        <v>0.12478706985712051</v>
      </c>
      <c r="AE16" s="92">
        <v>3.2539855688810349E-2</v>
      </c>
      <c r="AF16" s="92">
        <v>1.0788382031023502E-2</v>
      </c>
      <c r="AG16" s="92">
        <v>0.39283686876296997</v>
      </c>
      <c r="AH16" s="92">
        <v>3.1443551182746887E-2</v>
      </c>
      <c r="AI16" s="92">
        <v>0.11781631410121918</v>
      </c>
      <c r="AJ16" s="92">
        <v>5.0813596695661545E-2</v>
      </c>
      <c r="AK16" s="92">
        <v>0.22276034951210022</v>
      </c>
      <c r="AL16" s="92">
        <v>4.5032039284706116E-2</v>
      </c>
      <c r="AM16" s="92">
        <v>1.0464157909154892E-2</v>
      </c>
      <c r="AN16" s="92">
        <v>9.9161364138126373E-2</v>
      </c>
      <c r="AO16" s="92">
        <v>0.17183484137058258</v>
      </c>
      <c r="AP16" s="92">
        <v>6.9237323477864265E-3</v>
      </c>
      <c r="AQ16" s="92">
        <v>2.9023274779319763E-2</v>
      </c>
      <c r="AR16" s="92">
        <v>4.1050422936677933E-2</v>
      </c>
      <c r="AS16" s="92">
        <v>0.20511624217033386</v>
      </c>
      <c r="AT16" s="92">
        <v>3.6613289466913557E-6</v>
      </c>
    </row>
    <row r="17" spans="1:46" x14ac:dyDescent="0.25">
      <c r="A17" s="91" t="s">
        <v>61</v>
      </c>
      <c r="B17" s="92">
        <v>0.4684436023235321</v>
      </c>
      <c r="C17" s="92">
        <v>0.12717753648757935</v>
      </c>
      <c r="D17" s="92">
        <v>0.2311280369758606</v>
      </c>
      <c r="E17" s="92">
        <v>0.49576392769813538</v>
      </c>
      <c r="F17" s="92">
        <v>0.14593051373958588</v>
      </c>
      <c r="G17" s="92">
        <v>0.34155163168907166</v>
      </c>
      <c r="H17" s="92">
        <v>7.3393620550632477E-2</v>
      </c>
      <c r="I17" s="92">
        <v>0.24255116283893585</v>
      </c>
      <c r="J17" s="92">
        <v>0.30832937359809875</v>
      </c>
      <c r="K17" s="92">
        <v>3.4174203872680664E-2</v>
      </c>
      <c r="L17" s="92">
        <v>3.4269394818693399E-3</v>
      </c>
      <c r="M17" s="92">
        <v>0.62151354551315308</v>
      </c>
      <c r="N17" s="92">
        <v>0.17029985785484314</v>
      </c>
      <c r="O17" s="92">
        <v>0.17582103610038757</v>
      </c>
      <c r="P17" s="92">
        <v>6.3969537615776062E-2</v>
      </c>
      <c r="Q17" s="92">
        <v>0.31518325209617615</v>
      </c>
      <c r="R17" s="92">
        <v>0.15097571909427643</v>
      </c>
      <c r="S17" s="92">
        <v>9.376487135887146E-2</v>
      </c>
      <c r="T17" s="92">
        <v>0.2441694438457489</v>
      </c>
      <c r="U17" s="92">
        <v>0.131937175989151</v>
      </c>
      <c r="V17" s="92">
        <v>0.51213705539703369</v>
      </c>
      <c r="W17" s="92">
        <v>0.33831509947776794</v>
      </c>
      <c r="X17" s="92">
        <v>0.14954783022403717</v>
      </c>
      <c r="Y17" s="92">
        <v>2.2867854684591293E-2</v>
      </c>
      <c r="Z17" s="92">
        <v>2.3242736235260963E-2</v>
      </c>
      <c r="AA17" s="92">
        <v>7.8725395724177361E-3</v>
      </c>
      <c r="AB17" s="92">
        <v>9.9906280636787415E-2</v>
      </c>
      <c r="AC17" s="92">
        <v>4.4985939748585224E-3</v>
      </c>
      <c r="AD17" s="92">
        <v>4.8828490078449249E-2</v>
      </c>
      <c r="AE17" s="92">
        <v>5.6232428178191185E-3</v>
      </c>
      <c r="AF17" s="92">
        <v>5.5295219644904137E-3</v>
      </c>
      <c r="AG17" s="92">
        <v>0.16607309877872467</v>
      </c>
      <c r="AH17" s="92">
        <v>2.8347698971629143E-2</v>
      </c>
      <c r="AI17" s="92">
        <v>9.6016190946102142E-2</v>
      </c>
      <c r="AJ17" s="92">
        <v>5.4153885692358017E-2</v>
      </c>
      <c r="AK17" s="92">
        <v>0.23847270011901855</v>
      </c>
      <c r="AL17" s="92">
        <v>7.0170380175113678E-2</v>
      </c>
      <c r="AM17" s="92">
        <v>1.2503878213465214E-2</v>
      </c>
      <c r="AN17" s="92">
        <v>9.0612255036830902E-2</v>
      </c>
      <c r="AO17" s="92">
        <v>0.1459091454744339</v>
      </c>
      <c r="AP17" s="92">
        <v>1.452940609306097E-2</v>
      </c>
      <c r="AQ17" s="92">
        <v>2.5941533967852592E-2</v>
      </c>
      <c r="AR17" s="92">
        <v>4.40559983253479E-2</v>
      </c>
      <c r="AS17" s="92">
        <v>0.20763462781906128</v>
      </c>
      <c r="AT17" s="92">
        <v>0</v>
      </c>
    </row>
    <row r="18" spans="1:46" x14ac:dyDescent="0.25">
      <c r="A18" s="91" t="s">
        <v>62</v>
      </c>
      <c r="B18" s="92">
        <v>0.47437560558319092</v>
      </c>
      <c r="C18" s="92">
        <v>0.17742457985877991</v>
      </c>
      <c r="D18" s="92">
        <v>0.18196561932563782</v>
      </c>
      <c r="E18" s="92">
        <v>0.46496918797492981</v>
      </c>
      <c r="F18" s="92">
        <v>0.17564061284065247</v>
      </c>
      <c r="G18" s="92">
        <v>0.45410314202308655</v>
      </c>
      <c r="H18" s="92">
        <v>7.654881477355957E-2</v>
      </c>
      <c r="I18" s="92">
        <v>0.10038923472166061</v>
      </c>
      <c r="J18" s="92">
        <v>0.31560167670249939</v>
      </c>
      <c r="K18" s="92">
        <v>5.3357120603322983E-2</v>
      </c>
      <c r="L18" s="92">
        <v>4.8653907142579556E-3</v>
      </c>
      <c r="M18" s="92">
        <v>0.68293869495391846</v>
      </c>
      <c r="N18" s="92">
        <v>0.12731106579303741</v>
      </c>
      <c r="O18" s="92">
        <v>0.17126175761222839</v>
      </c>
      <c r="P18" s="92">
        <v>0.19283165037631989</v>
      </c>
      <c r="Q18" s="92">
        <v>0.31284463405609131</v>
      </c>
      <c r="R18" s="92">
        <v>1.2325656600296497E-2</v>
      </c>
      <c r="S18" s="92">
        <v>0.30327603220939636</v>
      </c>
      <c r="T18" s="92">
        <v>0.12958157062530518</v>
      </c>
      <c r="U18" s="92">
        <v>4.914044588804245E-2</v>
      </c>
      <c r="V18" s="92">
        <v>0.5428154468536377</v>
      </c>
      <c r="W18" s="92">
        <v>0.26013621687889099</v>
      </c>
      <c r="X18" s="92">
        <v>0.19704833626747131</v>
      </c>
      <c r="Y18" s="92">
        <v>8.4283187985420227E-2</v>
      </c>
      <c r="Z18" s="92">
        <v>6.6623859107494354E-2</v>
      </c>
      <c r="AA18" s="92">
        <v>1.9906887784600258E-2</v>
      </c>
      <c r="AB18" s="92">
        <v>5.8275807648897171E-2</v>
      </c>
      <c r="AC18" s="92">
        <v>1.2682613916695118E-2</v>
      </c>
      <c r="AD18" s="92">
        <v>0.1029057651758194</v>
      </c>
      <c r="AE18" s="92">
        <v>2.9057633131742477E-2</v>
      </c>
      <c r="AF18" s="92">
        <v>2.6649542152881622E-2</v>
      </c>
      <c r="AG18" s="92">
        <v>0.35463157296180725</v>
      </c>
      <c r="AH18" s="92">
        <v>2.8562044724822044E-2</v>
      </c>
      <c r="AI18" s="92">
        <v>0.12839439511299133</v>
      </c>
      <c r="AJ18" s="92">
        <v>4.7761887311935425E-2</v>
      </c>
      <c r="AK18" s="92">
        <v>0.24320250749588013</v>
      </c>
      <c r="AL18" s="92">
        <v>5.2183184772729874E-2</v>
      </c>
      <c r="AM18" s="92">
        <v>1.4158798381686211E-2</v>
      </c>
      <c r="AN18" s="92">
        <v>9.6022091805934906E-2</v>
      </c>
      <c r="AO18" s="92">
        <v>0.12231695652008057</v>
      </c>
      <c r="AP18" s="92">
        <v>1.3586275279521942E-2</v>
      </c>
      <c r="AQ18" s="92">
        <v>2.5123363360762596E-2</v>
      </c>
      <c r="AR18" s="92">
        <v>5.8334477245807648E-2</v>
      </c>
      <c r="AS18" s="92">
        <v>0.19891606271266937</v>
      </c>
      <c r="AT18" s="92">
        <v>0</v>
      </c>
    </row>
    <row r="19" spans="1:46" x14ac:dyDescent="0.25">
      <c r="A19" s="91" t="s">
        <v>63</v>
      </c>
      <c r="B19" s="92">
        <v>0.45612245798110962</v>
      </c>
      <c r="C19" s="92">
        <v>4.3197277933359146E-2</v>
      </c>
      <c r="D19" s="92">
        <v>0.20348639786243439</v>
      </c>
      <c r="E19" s="92">
        <v>0.57270407676696777</v>
      </c>
      <c r="F19" s="92">
        <v>0.18061225116252899</v>
      </c>
      <c r="G19" s="92">
        <v>0.22525510191917419</v>
      </c>
      <c r="H19" s="92">
        <v>4.7704081982374191E-2</v>
      </c>
      <c r="I19" s="92">
        <v>0.15952381491661072</v>
      </c>
      <c r="J19" s="92">
        <v>0.54549318552017212</v>
      </c>
      <c r="K19" s="92">
        <v>2.202381007373333E-2</v>
      </c>
      <c r="L19" s="92">
        <v>1.7687074840068817E-2</v>
      </c>
      <c r="M19" s="92">
        <v>0.79081630706787109</v>
      </c>
      <c r="N19" s="92">
        <v>9.4642855226993561E-2</v>
      </c>
      <c r="O19" s="92">
        <v>9.6853740513324738E-2</v>
      </c>
      <c r="P19" s="92">
        <v>0.29693877696990967</v>
      </c>
      <c r="Q19" s="92">
        <v>0.40646257996559143</v>
      </c>
      <c r="R19" s="92">
        <v>2.3299319669604301E-2</v>
      </c>
      <c r="S19" s="92">
        <v>4.2687073349952698E-2</v>
      </c>
      <c r="T19" s="92">
        <v>0.13528911769390106</v>
      </c>
      <c r="U19" s="92">
        <v>9.5323130488395691E-2</v>
      </c>
      <c r="V19" s="92">
        <v>0.40399658679962158</v>
      </c>
      <c r="W19" s="92">
        <v>0.3035714328289032</v>
      </c>
      <c r="X19" s="92">
        <v>0.29243198037147522</v>
      </c>
      <c r="Y19" s="92">
        <v>0.20449091494083405</v>
      </c>
      <c r="Z19" s="92">
        <v>0.13644154369831085</v>
      </c>
      <c r="AA19" s="92">
        <v>4.1566677391529083E-2</v>
      </c>
      <c r="AB19" s="92">
        <v>0.15323962271213531</v>
      </c>
      <c r="AC19" s="92">
        <v>1.182722020894289E-2</v>
      </c>
      <c r="AD19" s="92">
        <v>0.21254713833332062</v>
      </c>
      <c r="AE19" s="92">
        <v>1.7740828916430473E-2</v>
      </c>
      <c r="AF19" s="92">
        <v>3.2224889844655991E-2</v>
      </c>
      <c r="AG19" s="92">
        <v>0.51894068717956543</v>
      </c>
      <c r="AH19" s="92">
        <v>3.855808824300766E-2</v>
      </c>
      <c r="AI19" s="92">
        <v>0.11859195679426193</v>
      </c>
      <c r="AJ19" s="92">
        <v>4.4471759349107742E-2</v>
      </c>
      <c r="AK19" s="92">
        <v>0.23379592597484589</v>
      </c>
      <c r="AL19" s="92">
        <v>4.9650594592094421E-2</v>
      </c>
      <c r="AM19" s="92">
        <v>1.2753610499203205E-2</v>
      </c>
      <c r="AN19" s="92">
        <v>0.10453507304191589</v>
      </c>
      <c r="AO19" s="92">
        <v>0.13080668449401855</v>
      </c>
      <c r="AP19" s="92">
        <v>8.9233564212918282E-3</v>
      </c>
      <c r="AQ19" s="92">
        <v>2.373025007545948E-2</v>
      </c>
      <c r="AR19" s="92">
        <v>4.6170700341463089E-2</v>
      </c>
      <c r="AS19" s="92">
        <v>0.22605648636817932</v>
      </c>
      <c r="AT19" s="92">
        <v>5.1360955694690347E-4</v>
      </c>
    </row>
    <row r="20" spans="1:46" x14ac:dyDescent="0.25">
      <c r="A20" s="91" t="s">
        <v>64</v>
      </c>
      <c r="B20" s="92">
        <v>0.52435344457626343</v>
      </c>
      <c r="C20" s="92">
        <v>0.2520115077495575</v>
      </c>
      <c r="D20" s="92">
        <v>0.17593391239643097</v>
      </c>
      <c r="E20" s="92">
        <v>0.43419539928436279</v>
      </c>
      <c r="F20" s="92">
        <v>0.13785919547080994</v>
      </c>
      <c r="G20" s="92">
        <v>0.28354886174201965</v>
      </c>
      <c r="H20" s="92">
        <v>1.6451150178909302E-2</v>
      </c>
      <c r="I20" s="92">
        <v>0.38326150178909302</v>
      </c>
      <c r="J20" s="92">
        <v>0.27636495232582092</v>
      </c>
      <c r="K20" s="92">
        <v>4.0373563766479492E-2</v>
      </c>
      <c r="L20" s="92">
        <v>0</v>
      </c>
      <c r="M20" s="92">
        <v>0.77227014303207397</v>
      </c>
      <c r="N20" s="92">
        <v>7.0545978844165802E-2</v>
      </c>
      <c r="O20" s="92">
        <v>6.3936784863471985E-2</v>
      </c>
      <c r="P20" s="92">
        <v>0.42413792014122009</v>
      </c>
      <c r="Q20" s="92">
        <v>0.34360632300376892</v>
      </c>
      <c r="R20" s="92">
        <v>1.1566092260181904E-2</v>
      </c>
      <c r="S20" s="92">
        <v>0.10366379469633102</v>
      </c>
      <c r="T20" s="92">
        <v>8.3261497318744659E-2</v>
      </c>
      <c r="U20" s="92">
        <v>3.3764366060495377E-2</v>
      </c>
      <c r="V20" s="92">
        <v>0.30201148986816406</v>
      </c>
      <c r="W20" s="92">
        <v>0.61968392133712769</v>
      </c>
      <c r="X20" s="92">
        <v>7.8304596245288849E-2</v>
      </c>
      <c r="Y20" s="92">
        <v>1.0938276536762714E-2</v>
      </c>
      <c r="Z20" s="92">
        <v>1.0796220973134041E-2</v>
      </c>
      <c r="AA20" s="92">
        <v>4.2616663267835975E-4</v>
      </c>
      <c r="AB20" s="92">
        <v>2.7132607996463776E-2</v>
      </c>
      <c r="AC20" s="92">
        <v>2.1308331633917987E-4</v>
      </c>
      <c r="AD20" s="92">
        <v>6.6197887063026428E-2</v>
      </c>
      <c r="AE20" s="92">
        <v>1.5555081889033318E-2</v>
      </c>
      <c r="AF20" s="92">
        <v>9.5177218317985535E-3</v>
      </c>
      <c r="AG20" s="92">
        <v>0.11918459832668304</v>
      </c>
      <c r="AH20" s="92">
        <v>3.6066904664039612E-2</v>
      </c>
      <c r="AI20" s="92">
        <v>0.12118905037641525</v>
      </c>
      <c r="AJ20" s="92">
        <v>7.1461185812950134E-2</v>
      </c>
      <c r="AK20" s="92">
        <v>0.25712674856185913</v>
      </c>
      <c r="AL20" s="92">
        <v>4.7094129025936127E-2</v>
      </c>
      <c r="AM20" s="92">
        <v>7.0122736506164074E-3</v>
      </c>
      <c r="AN20" s="92">
        <v>0.12040933221578598</v>
      </c>
      <c r="AO20" s="92">
        <v>7.367638498544693E-2</v>
      </c>
      <c r="AP20" s="92">
        <v>2.0368602126836777E-2</v>
      </c>
      <c r="AQ20" s="92">
        <v>2.5019731372594833E-2</v>
      </c>
      <c r="AR20" s="92">
        <v>4.9252502620220184E-2</v>
      </c>
      <c r="AS20" s="92">
        <v>0.20738455653190613</v>
      </c>
      <c r="AT20" s="92">
        <v>5.4947772696323227E-6</v>
      </c>
    </row>
    <row r="21" spans="1:46" x14ac:dyDescent="0.25">
      <c r="A21" s="91" t="s">
        <v>65</v>
      </c>
      <c r="B21" s="92">
        <v>0.4401213526725769</v>
      </c>
      <c r="C21" s="92">
        <v>0.14706407487392426</v>
      </c>
      <c r="D21" s="92">
        <v>0.20096376538276672</v>
      </c>
      <c r="E21" s="92">
        <v>0.47135463356971741</v>
      </c>
      <c r="F21" s="92">
        <v>0.18061752617359161</v>
      </c>
      <c r="G21" s="92">
        <v>6.2823489308357239E-2</v>
      </c>
      <c r="H21" s="92">
        <v>3.7658397108316422E-2</v>
      </c>
      <c r="I21" s="92">
        <v>0.41870427131652832</v>
      </c>
      <c r="J21" s="92">
        <v>0.44672498106956482</v>
      </c>
      <c r="K21" s="92">
        <v>3.4088879823684692E-2</v>
      </c>
      <c r="L21" s="92">
        <v>0</v>
      </c>
      <c r="M21" s="92">
        <v>0.54274493455886841</v>
      </c>
      <c r="N21" s="92">
        <v>0.23148313164710999</v>
      </c>
      <c r="O21" s="92">
        <v>0.20024986565113068</v>
      </c>
      <c r="P21" s="92">
        <v>3.8729250431060791E-2</v>
      </c>
      <c r="Q21" s="92">
        <v>0.27770838141441345</v>
      </c>
      <c r="R21" s="92">
        <v>0.19328930974006653</v>
      </c>
      <c r="S21" s="92">
        <v>9.0487241744995117E-2</v>
      </c>
      <c r="T21" s="92">
        <v>0.25343567132949829</v>
      </c>
      <c r="U21" s="92">
        <v>0.14635017514228821</v>
      </c>
      <c r="V21" s="92">
        <v>0.34570770000000001</v>
      </c>
      <c r="W21" s="92">
        <v>0.37961800000000001</v>
      </c>
      <c r="X21" s="92">
        <v>0.27467429999999998</v>
      </c>
      <c r="Y21" s="92">
        <v>0.11229566484689713</v>
      </c>
      <c r="Z21" s="92">
        <v>0.12277895957231522</v>
      </c>
      <c r="AA21" s="92">
        <v>0.11975835263729095</v>
      </c>
      <c r="AB21" s="92">
        <v>3.0383795499801636E-2</v>
      </c>
      <c r="AC21" s="92">
        <v>1.7590617761015892E-2</v>
      </c>
      <c r="AD21" s="92">
        <v>0.12011371552944183</v>
      </c>
      <c r="AE21" s="92">
        <v>9.7725661471486092E-3</v>
      </c>
      <c r="AF21" s="92">
        <v>3.9090262725949287E-3</v>
      </c>
      <c r="AG21" s="92">
        <v>0.68869936466217041</v>
      </c>
      <c r="AH21" s="92">
        <v>2.6323145255446434E-2</v>
      </c>
      <c r="AI21" s="92">
        <v>0.12173037230968475</v>
      </c>
      <c r="AJ21" s="92">
        <v>5.5897392332553864E-2</v>
      </c>
      <c r="AK21" s="92">
        <v>0.26524949073791504</v>
      </c>
      <c r="AL21" s="92">
        <v>4.9729734659194946E-2</v>
      </c>
      <c r="AM21" s="92">
        <v>1.3503948226571083E-2</v>
      </c>
      <c r="AN21" s="92">
        <v>0.1087370365858078</v>
      </c>
      <c r="AO21" s="92">
        <v>9.5413699746131897E-2</v>
      </c>
      <c r="AP21" s="92">
        <v>1.4305435121059418E-2</v>
      </c>
      <c r="AQ21" s="92">
        <v>2.800501324236393E-2</v>
      </c>
      <c r="AR21" s="92">
        <v>4.3827660381793976E-2</v>
      </c>
      <c r="AS21" s="92">
        <v>0.19616827368736267</v>
      </c>
      <c r="AT21" s="92">
        <v>7.431933656334877E-3</v>
      </c>
    </row>
    <row r="22" spans="1:46" x14ac:dyDescent="0.25">
      <c r="A22" s="91" t="s">
        <v>66</v>
      </c>
      <c r="B22" s="92">
        <v>0.39561501145362854</v>
      </c>
      <c r="C22" s="92">
        <v>4.0085460990667343E-2</v>
      </c>
      <c r="D22" s="92">
        <v>0.18776071071624756</v>
      </c>
      <c r="E22" s="92">
        <v>0.56663954257965088</v>
      </c>
      <c r="F22" s="92">
        <v>0.20551429688930511</v>
      </c>
      <c r="G22" s="92">
        <v>0.4881473183631897</v>
      </c>
      <c r="H22" s="92">
        <v>8.1951364874839783E-2</v>
      </c>
      <c r="I22" s="92">
        <v>0.29769051074981689</v>
      </c>
      <c r="J22" s="92">
        <v>0.12056159973144531</v>
      </c>
      <c r="K22" s="92">
        <v>1.164920162409544E-2</v>
      </c>
      <c r="L22" s="92">
        <v>1.597314141690731E-2</v>
      </c>
      <c r="M22" s="92">
        <v>0.55992472171783447</v>
      </c>
      <c r="N22" s="92">
        <v>0.1682775467634201</v>
      </c>
      <c r="O22" s="92">
        <v>0.22687964141368866</v>
      </c>
      <c r="P22" s="92">
        <v>0.12615728378295898</v>
      </c>
      <c r="Q22" s="92">
        <v>0.21894393861293793</v>
      </c>
      <c r="R22" s="92">
        <v>4.1458949446678162E-2</v>
      </c>
      <c r="S22" s="92">
        <v>9.1057077050209045E-2</v>
      </c>
      <c r="T22" s="92">
        <v>0.28716045618057251</v>
      </c>
      <c r="U22" s="92">
        <v>0.23522229492664337</v>
      </c>
      <c r="V22" s="92">
        <v>0.5049852728843689</v>
      </c>
      <c r="W22" s="92">
        <v>0.27479907870292664</v>
      </c>
      <c r="X22" s="92">
        <v>0.22021569311618805</v>
      </c>
      <c r="Y22" s="92">
        <v>1.1250000447034836E-2</v>
      </c>
      <c r="Z22" s="92">
        <v>2.4849999696016312E-2</v>
      </c>
      <c r="AA22" s="92">
        <v>6.9499998353421688E-3</v>
      </c>
      <c r="AB22" s="92">
        <v>1.2099999934434891E-2</v>
      </c>
      <c r="AC22" s="92">
        <v>1.39999995008111E-3</v>
      </c>
      <c r="AD22" s="92">
        <v>4.7299999743700027E-2</v>
      </c>
      <c r="AE22" s="92">
        <v>1.5549999661743641E-2</v>
      </c>
      <c r="AF22" s="92">
        <v>4.6000001020729542E-3</v>
      </c>
      <c r="AG22" s="92">
        <v>3.840000182390213E-2</v>
      </c>
      <c r="AH22" s="92">
        <v>2.6932304725050926E-2</v>
      </c>
      <c r="AI22" s="92">
        <v>0.1819823682308197</v>
      </c>
      <c r="AJ22" s="92">
        <v>6.06338270008564E-2</v>
      </c>
      <c r="AK22" s="92">
        <v>0.23911756277084351</v>
      </c>
      <c r="AL22" s="92">
        <v>4.8114728182554245E-2</v>
      </c>
      <c r="AM22" s="92">
        <v>1.4701341278851032E-2</v>
      </c>
      <c r="AN22" s="92">
        <v>9.6953928470611572E-2</v>
      </c>
      <c r="AO22" s="92">
        <v>4.2769316583871841E-2</v>
      </c>
      <c r="AP22" s="92">
        <v>2.7208039537072182E-3</v>
      </c>
      <c r="AQ22" s="92">
        <v>3.2717287540435791E-2</v>
      </c>
      <c r="AR22" s="92">
        <v>9.6274830400943756E-2</v>
      </c>
      <c r="AS22" s="92">
        <v>0.18401393294334412</v>
      </c>
      <c r="AT22" s="92">
        <v>9.3940684564586263E-8</v>
      </c>
    </row>
    <row r="23" spans="1:46" x14ac:dyDescent="0.25">
      <c r="A23" s="91" t="s">
        <v>67</v>
      </c>
      <c r="B23" s="92">
        <v>0.34652614593505859</v>
      </c>
      <c r="C23" s="92">
        <v>3.1527049839496613E-2</v>
      </c>
      <c r="D23" s="92">
        <v>0.12000180780887604</v>
      </c>
      <c r="E23" s="92">
        <v>0.59761172533035278</v>
      </c>
      <c r="F23" s="92">
        <v>0.25085940957069397</v>
      </c>
      <c r="G23" s="92">
        <v>0.51126289367675781</v>
      </c>
      <c r="H23" s="92">
        <v>7.4226520955562592E-2</v>
      </c>
      <c r="I23" s="92">
        <v>0.2127736508846283</v>
      </c>
      <c r="J23" s="92">
        <v>0.19146914780139923</v>
      </c>
      <c r="K23" s="92">
        <v>1.0267776437103748E-2</v>
      </c>
      <c r="L23" s="92">
        <v>0</v>
      </c>
      <c r="M23" s="92">
        <v>0.48796814680099487</v>
      </c>
      <c r="N23" s="92">
        <v>0.21200470626354218</v>
      </c>
      <c r="O23" s="92">
        <v>0.28514564037322998</v>
      </c>
      <c r="P23" s="92">
        <v>2.1078342571854591E-2</v>
      </c>
      <c r="Q23" s="92">
        <v>0.13130992650985718</v>
      </c>
      <c r="R23" s="92">
        <v>0.11679030209779739</v>
      </c>
      <c r="S23" s="92">
        <v>0.33689162135124207</v>
      </c>
      <c r="T23" s="92">
        <v>0.23697304725646973</v>
      </c>
      <c r="U23" s="92">
        <v>0.15695676207542419</v>
      </c>
      <c r="V23" s="92">
        <v>0.51660031080245972</v>
      </c>
      <c r="W23" s="92">
        <v>0.34105300903320313</v>
      </c>
      <c r="X23" s="92">
        <v>0.14234666526317596</v>
      </c>
      <c r="Y23" s="92">
        <v>2.427641861140728E-2</v>
      </c>
      <c r="Z23" s="92">
        <v>1.3506842777132988E-2</v>
      </c>
      <c r="AA23" s="92">
        <v>9.6028717234730721E-3</v>
      </c>
      <c r="AB23" s="92">
        <v>3.2353602349758148E-2</v>
      </c>
      <c r="AC23" s="92">
        <v>2.9616334941238165E-3</v>
      </c>
      <c r="AD23" s="92">
        <v>5.8424949645996094E-2</v>
      </c>
      <c r="AE23" s="92">
        <v>7.493829820305109E-3</v>
      </c>
      <c r="AF23" s="92">
        <v>2.9167600441724062E-3</v>
      </c>
      <c r="AG23" s="92">
        <v>0.3466905951499939</v>
      </c>
      <c r="AH23" s="92">
        <v>3.4179843962192535E-2</v>
      </c>
      <c r="AI23" s="92">
        <v>0.17808800935745239</v>
      </c>
      <c r="AJ23" s="92">
        <v>4.7979533672332764E-2</v>
      </c>
      <c r="AK23" s="92">
        <v>0.28226879239082336</v>
      </c>
      <c r="AL23" s="92">
        <v>6.0915697365999222E-2</v>
      </c>
      <c r="AM23" s="92">
        <v>2.8584431856870651E-2</v>
      </c>
      <c r="AN23" s="92">
        <v>9.9587582051753998E-2</v>
      </c>
      <c r="AO23" s="92">
        <v>6.606648862361908E-2</v>
      </c>
      <c r="AP23" s="92">
        <v>3.8506737910211086E-3</v>
      </c>
      <c r="AQ23" s="92">
        <v>3.2152403146028519E-2</v>
      </c>
      <c r="AR23" s="92">
        <v>3.8979455828666687E-2</v>
      </c>
      <c r="AS23" s="92">
        <v>0.16152693331241608</v>
      </c>
      <c r="AT23" s="92">
        <v>0</v>
      </c>
    </row>
    <row r="24" spans="1:46" x14ac:dyDescent="0.25">
      <c r="A24" s="91" t="s">
        <v>68</v>
      </c>
      <c r="B24" s="92">
        <v>0.47697767615318298</v>
      </c>
      <c r="C24" s="92">
        <v>3.7361718714237213E-2</v>
      </c>
      <c r="D24" s="92">
        <v>0.19415570795536041</v>
      </c>
      <c r="E24" s="92">
        <v>0.56944268941879272</v>
      </c>
      <c r="F24" s="92">
        <v>0.19903986155986786</v>
      </c>
      <c r="G24" s="92">
        <v>0.19206845760345459</v>
      </c>
      <c r="H24" s="92">
        <v>7.7520348131656647E-2</v>
      </c>
      <c r="I24" s="92">
        <v>0.29768314957618713</v>
      </c>
      <c r="J24" s="92">
        <v>0.40045920014381409</v>
      </c>
      <c r="K24" s="92">
        <v>3.2268837094306946E-2</v>
      </c>
      <c r="L24" s="92">
        <v>2.8470048680901527E-2</v>
      </c>
      <c r="M24" s="92">
        <v>0.74677520990371704</v>
      </c>
      <c r="N24" s="92">
        <v>8.7121687829494476E-2</v>
      </c>
      <c r="O24" s="92">
        <v>0.12193696200847626</v>
      </c>
      <c r="P24" s="92">
        <v>0.25026091933250427</v>
      </c>
      <c r="Q24" s="92">
        <v>0.32227092981338501</v>
      </c>
      <c r="R24" s="92">
        <v>8.2112297415733337E-2</v>
      </c>
      <c r="S24" s="92">
        <v>6.5038613975048065E-2</v>
      </c>
      <c r="T24" s="92">
        <v>0.16293048858642578</v>
      </c>
      <c r="U24" s="92">
        <v>0.11738676577806473</v>
      </c>
      <c r="V24" s="92">
        <v>0.28799831867218018</v>
      </c>
      <c r="W24" s="92">
        <v>0.23715299367904663</v>
      </c>
      <c r="X24" s="92">
        <v>0.47484868764877319</v>
      </c>
      <c r="Y24" s="92">
        <v>0.29903930425643921</v>
      </c>
      <c r="Z24" s="92">
        <v>0.22486022114753723</v>
      </c>
      <c r="AA24" s="92">
        <v>4.8232145607471466E-2</v>
      </c>
      <c r="AB24" s="92">
        <v>0.18560516834259033</v>
      </c>
      <c r="AC24" s="92">
        <v>2.1497756242752075E-2</v>
      </c>
      <c r="AD24" s="92">
        <v>0.12170249968767166</v>
      </c>
      <c r="AE24" s="92">
        <v>4.1656821966171265E-2</v>
      </c>
      <c r="AF24" s="92">
        <v>1.5394913032650948E-2</v>
      </c>
      <c r="AG24" s="92">
        <v>0.46338292956352234</v>
      </c>
      <c r="AH24" s="92">
        <v>3.9790816605091095E-2</v>
      </c>
      <c r="AI24" s="92">
        <v>0.15273226797580719</v>
      </c>
      <c r="AJ24" s="92">
        <v>4.3699968606233597E-2</v>
      </c>
      <c r="AK24" s="92">
        <v>0.22650432586669922</v>
      </c>
      <c r="AL24" s="92">
        <v>4.9219269305467606E-2</v>
      </c>
      <c r="AM24" s="92">
        <v>1.4263697899878025E-2</v>
      </c>
      <c r="AN24" s="92">
        <v>9.8052337765693665E-2</v>
      </c>
      <c r="AO24" s="92">
        <v>0.14031891524791718</v>
      </c>
      <c r="AP24" s="92">
        <v>9.3887727707624435E-3</v>
      </c>
      <c r="AQ24" s="92">
        <v>3.0708638951182365E-2</v>
      </c>
      <c r="AR24" s="92">
        <v>4.0044751018285751E-2</v>
      </c>
      <c r="AS24" s="92">
        <v>0.19115364551544189</v>
      </c>
      <c r="AT24" s="92">
        <v>3.9133923128247261E-3</v>
      </c>
    </row>
    <row r="25" spans="1:46" x14ac:dyDescent="0.25">
      <c r="A25" s="91" t="s">
        <v>69</v>
      </c>
      <c r="B25" s="92">
        <v>0.43179386854171753</v>
      </c>
      <c r="C25" s="92">
        <v>3.7112407386302948E-2</v>
      </c>
      <c r="D25" s="92">
        <v>0.16441899538040161</v>
      </c>
      <c r="E25" s="92">
        <v>0.57955366373062134</v>
      </c>
      <c r="F25" s="92">
        <v>0.21891491115093231</v>
      </c>
      <c r="G25" s="92">
        <v>0.29648536443710327</v>
      </c>
      <c r="H25" s="92">
        <v>0.11433794349431992</v>
      </c>
      <c r="I25" s="92">
        <v>0.34015107154846191</v>
      </c>
      <c r="J25" s="92">
        <v>0.1991170346736908</v>
      </c>
      <c r="K25" s="92">
        <v>4.9908597022294998E-2</v>
      </c>
      <c r="L25" s="92">
        <v>6.0704308561980724E-3</v>
      </c>
      <c r="M25" s="92">
        <v>0.45028111338615417</v>
      </c>
      <c r="N25" s="92">
        <v>0.25009486079216003</v>
      </c>
      <c r="O25" s="92">
        <v>0.23371158540248871</v>
      </c>
      <c r="P25" s="92">
        <v>0.15486496686935425</v>
      </c>
      <c r="Q25" s="92">
        <v>0.26851308345794678</v>
      </c>
      <c r="R25" s="92">
        <v>6.2152933329343796E-2</v>
      </c>
      <c r="S25" s="92">
        <v>0.11571758985519409</v>
      </c>
      <c r="T25" s="92">
        <v>0.2534404993057251</v>
      </c>
      <c r="U25" s="92">
        <v>0.14531093835830688</v>
      </c>
      <c r="V25" s="92">
        <v>0.40344220399856567</v>
      </c>
      <c r="W25" s="92">
        <v>0.2499568909406662</v>
      </c>
      <c r="X25" s="92">
        <v>0.34660089015960693</v>
      </c>
      <c r="Y25" s="92">
        <v>5.3174737840890884E-2</v>
      </c>
      <c r="Z25" s="92">
        <v>6.0144077986478806E-2</v>
      </c>
      <c r="AA25" s="92">
        <v>2.6168538257479668E-2</v>
      </c>
      <c r="AB25" s="92">
        <v>8.0683529376983643E-2</v>
      </c>
      <c r="AC25" s="92">
        <v>1.2732450850307941E-3</v>
      </c>
      <c r="AD25" s="92">
        <v>8.3163008093833923E-2</v>
      </c>
      <c r="AE25" s="92">
        <v>5.6290836073458195E-3</v>
      </c>
      <c r="AF25" s="92">
        <v>1.8160495907068253E-2</v>
      </c>
      <c r="AG25" s="92">
        <v>0.42864802479743958</v>
      </c>
      <c r="AH25" s="92">
        <v>2.8702817857265472E-2</v>
      </c>
      <c r="AI25" s="92">
        <v>0.1390070915222168</v>
      </c>
      <c r="AJ25" s="92">
        <v>5.0204098224639893E-2</v>
      </c>
      <c r="AK25" s="92">
        <v>0.25850999355316162</v>
      </c>
      <c r="AL25" s="92">
        <v>6.3006013631820679E-2</v>
      </c>
      <c r="AM25" s="92">
        <v>9.2498641461133957E-3</v>
      </c>
      <c r="AN25" s="92">
        <v>9.7002580761909485E-2</v>
      </c>
      <c r="AO25" s="92">
        <v>0.11585316807031631</v>
      </c>
      <c r="AP25" s="92">
        <v>1.0246683843433857E-2</v>
      </c>
      <c r="AQ25" s="92">
        <v>1.5883399173617363E-2</v>
      </c>
      <c r="AR25" s="92">
        <v>4.8012249171733856E-2</v>
      </c>
      <c r="AS25" s="92">
        <v>0.19302485883235931</v>
      </c>
      <c r="AT25" s="92">
        <v>0</v>
      </c>
    </row>
    <row r="26" spans="1:46" x14ac:dyDescent="0.25">
      <c r="A26" s="91" t="s">
        <v>70</v>
      </c>
      <c r="B26" s="92">
        <v>0.48004347085952759</v>
      </c>
      <c r="C26" s="92">
        <v>0.33157321810722351</v>
      </c>
      <c r="D26" s="92">
        <v>0.22053113579750061</v>
      </c>
      <c r="E26" s="92">
        <v>0.33607703447341919</v>
      </c>
      <c r="F26" s="92">
        <v>0.11181860417127609</v>
      </c>
      <c r="G26" s="92">
        <v>9.0697310864925385E-2</v>
      </c>
      <c r="H26" s="92">
        <v>1.4598540030419827E-2</v>
      </c>
      <c r="I26" s="92">
        <v>0.40580835938453674</v>
      </c>
      <c r="J26" s="92">
        <v>0.46948283910751343</v>
      </c>
      <c r="K26" s="92">
        <v>1.9412951543927193E-2</v>
      </c>
      <c r="L26" s="92">
        <v>3.4166795667260885E-3</v>
      </c>
      <c r="M26" s="92">
        <v>0.91178756952285767</v>
      </c>
      <c r="N26" s="92">
        <v>4.8299424350261688E-2</v>
      </c>
      <c r="O26" s="92">
        <v>2.7022829279303551E-2</v>
      </c>
      <c r="P26" s="92">
        <v>0.45503959059715271</v>
      </c>
      <c r="Q26" s="92">
        <v>0.45519492030143738</v>
      </c>
      <c r="R26" s="92">
        <v>3.075011633336544E-2</v>
      </c>
      <c r="S26" s="92">
        <v>3.6651652306318283E-2</v>
      </c>
      <c r="T26" s="92">
        <v>1.9102344289422035E-2</v>
      </c>
      <c r="U26" s="92">
        <v>3.2613759394735098E-3</v>
      </c>
      <c r="V26" s="92">
        <v>0.36620593070983887</v>
      </c>
      <c r="W26" s="92">
        <v>0.36434230208396912</v>
      </c>
      <c r="X26" s="92">
        <v>0.26945176720619202</v>
      </c>
      <c r="Y26" s="92">
        <v>1.8749039620161057E-2</v>
      </c>
      <c r="Z26" s="92">
        <v>8.1450743600726128E-3</v>
      </c>
      <c r="AA26" s="92">
        <v>7.6840324327349663E-3</v>
      </c>
      <c r="AB26" s="92">
        <v>9.3745194375514984E-2</v>
      </c>
      <c r="AC26" s="92">
        <v>0</v>
      </c>
      <c r="AD26" s="92">
        <v>0.15260489284992218</v>
      </c>
      <c r="AE26" s="92">
        <v>1.7058553174138069E-2</v>
      </c>
      <c r="AF26" s="92">
        <v>5.0714616663753986E-3</v>
      </c>
      <c r="AG26" s="92">
        <v>0.28646072745323181</v>
      </c>
      <c r="AH26" s="92">
        <v>3.5348162055015564E-2</v>
      </c>
      <c r="AI26" s="92">
        <v>0.10599590837955475</v>
      </c>
      <c r="AJ26" s="92">
        <v>4.2835984379053116E-2</v>
      </c>
      <c r="AK26" s="92">
        <v>0.25000602006912231</v>
      </c>
      <c r="AL26" s="92">
        <v>3.9170950651168823E-2</v>
      </c>
      <c r="AM26" s="92">
        <v>9.812559001147747E-3</v>
      </c>
      <c r="AN26" s="92">
        <v>0.11886695772409439</v>
      </c>
      <c r="AO26" s="92">
        <v>0.12803182005882263</v>
      </c>
      <c r="AP26" s="92">
        <v>1.2600922025740147E-2</v>
      </c>
      <c r="AQ26" s="92">
        <v>1.8751045688986778E-2</v>
      </c>
      <c r="AR26" s="92">
        <v>5.6041717529296875E-2</v>
      </c>
      <c r="AS26" s="92">
        <v>0.21785470843315125</v>
      </c>
      <c r="AT26" s="92">
        <v>3.1410239898832515E-5</v>
      </c>
    </row>
    <row r="27" spans="1:46" x14ac:dyDescent="0.25">
      <c r="A27" s="91" t="s">
        <v>71</v>
      </c>
      <c r="B27" s="92">
        <v>0.4608784019947052</v>
      </c>
      <c r="C27" s="92">
        <v>0.11155194789171219</v>
      </c>
      <c r="D27" s="92">
        <v>0.17189517617225647</v>
      </c>
      <c r="E27" s="92">
        <v>0.51503968238830566</v>
      </c>
      <c r="F27" s="92">
        <v>0.20151320099830627</v>
      </c>
      <c r="G27" s="92">
        <v>0.26748478412628174</v>
      </c>
      <c r="H27" s="92">
        <v>7.529064267873764E-2</v>
      </c>
      <c r="I27" s="92">
        <v>0.19108691811561584</v>
      </c>
      <c r="J27" s="92">
        <v>0.43245986104011536</v>
      </c>
      <c r="K27" s="92">
        <v>3.3677801489830017E-2</v>
      </c>
      <c r="L27" s="92">
        <v>1.4855138957500458E-2</v>
      </c>
      <c r="M27" s="92">
        <v>0.66894263029098511</v>
      </c>
      <c r="N27" s="92">
        <v>0.11302823573350906</v>
      </c>
      <c r="O27" s="92">
        <v>0.18462815880775452</v>
      </c>
      <c r="P27" s="92">
        <v>0.25382912158966064</v>
      </c>
      <c r="Q27" s="92">
        <v>0.3078981339931488</v>
      </c>
      <c r="R27" s="92">
        <v>2.2605646401643753E-2</v>
      </c>
      <c r="S27" s="92">
        <v>0.22799409925937653</v>
      </c>
      <c r="T27" s="92">
        <v>0.14043182134628296</v>
      </c>
      <c r="U27" s="92">
        <v>4.7241188585758209E-2</v>
      </c>
      <c r="V27" s="92">
        <v>0.39942795038223267</v>
      </c>
      <c r="W27" s="92">
        <v>0.28575381636619568</v>
      </c>
      <c r="X27" s="92">
        <v>0.31481823325157166</v>
      </c>
      <c r="Y27" s="92">
        <v>8.2152977585792542E-2</v>
      </c>
      <c r="Z27" s="92">
        <v>4.614822193980217E-2</v>
      </c>
      <c r="AA27" s="92">
        <v>2.0286941900849342E-2</v>
      </c>
      <c r="AB27" s="92">
        <v>0.17801333963871002</v>
      </c>
      <c r="AC27" s="92">
        <v>4.1122180409729481E-3</v>
      </c>
      <c r="AD27" s="92">
        <v>7.8680433332920074E-2</v>
      </c>
      <c r="AE27" s="92">
        <v>1.4986749738454819E-2</v>
      </c>
      <c r="AF27" s="92">
        <v>8.3158183842897415E-3</v>
      </c>
      <c r="AG27" s="92">
        <v>0.18057204782962799</v>
      </c>
      <c r="AH27" s="92">
        <v>2.5884443894028664E-2</v>
      </c>
      <c r="AI27" s="92">
        <v>0.13613875210285187</v>
      </c>
      <c r="AJ27" s="92">
        <v>5.2446819841861725E-2</v>
      </c>
      <c r="AK27" s="92">
        <v>0.24099260568618774</v>
      </c>
      <c r="AL27" s="92">
        <v>6.2122941017150879E-2</v>
      </c>
      <c r="AM27" s="92">
        <v>1.8897676840424538E-2</v>
      </c>
      <c r="AN27" s="92">
        <v>0.11045342683792114</v>
      </c>
      <c r="AO27" s="92">
        <v>0.10044507682323456</v>
      </c>
      <c r="AP27" s="92">
        <v>6.7385728470981121E-3</v>
      </c>
      <c r="AQ27" s="92">
        <v>2.7307813987135887E-2</v>
      </c>
      <c r="AR27" s="92">
        <v>4.1351523250341415E-2</v>
      </c>
      <c r="AS27" s="92">
        <v>0.20310479402542114</v>
      </c>
      <c r="AT27" s="92">
        <v>0</v>
      </c>
    </row>
    <row r="28" spans="1:46" x14ac:dyDescent="0.25">
      <c r="A28" s="91" t="s">
        <v>72</v>
      </c>
      <c r="B28" s="92">
        <v>0.45967003703117371</v>
      </c>
      <c r="C28" s="92">
        <v>0.29697525501251221</v>
      </c>
      <c r="D28" s="92">
        <v>0.207607701420784</v>
      </c>
      <c r="E28" s="92">
        <v>0.37580201029777527</v>
      </c>
      <c r="F28" s="92">
        <v>0.11961503326892853</v>
      </c>
      <c r="G28" s="92">
        <v>0.11411549150943756</v>
      </c>
      <c r="H28" s="92">
        <v>3.4830432385206223E-2</v>
      </c>
      <c r="I28" s="92">
        <v>3.8496792316436768E-2</v>
      </c>
      <c r="J28" s="92">
        <v>0.59486711025238037</v>
      </c>
      <c r="K28" s="92">
        <v>0.21769019961357117</v>
      </c>
      <c r="L28" s="92">
        <v>1.5123739838600159E-2</v>
      </c>
      <c r="M28" s="92">
        <v>0.72318971157073975</v>
      </c>
      <c r="N28" s="92">
        <v>0.1319890022277832</v>
      </c>
      <c r="O28" s="92">
        <v>0.12465628236532211</v>
      </c>
      <c r="P28" s="92">
        <v>0.3538038432598114</v>
      </c>
      <c r="Q28" s="92">
        <v>0.49816682934761047</v>
      </c>
      <c r="R28" s="92">
        <v>3.5747021436691284E-2</v>
      </c>
      <c r="S28" s="92">
        <v>6.8285979330539703E-2</v>
      </c>
      <c r="T28" s="92">
        <v>2.1539872512221336E-2</v>
      </c>
      <c r="U28" s="92">
        <v>2.2456461563706398E-2</v>
      </c>
      <c r="V28" s="92">
        <v>0.43446379899978638</v>
      </c>
      <c r="W28" s="92">
        <v>0.34005498886108398</v>
      </c>
      <c r="X28" s="92">
        <v>0.22548121213912964</v>
      </c>
      <c r="Y28" s="92">
        <v>1.6491066664457321E-2</v>
      </c>
      <c r="Z28" s="92">
        <v>4.9473203718662262E-2</v>
      </c>
      <c r="AA28" s="92">
        <v>1.832340843975544E-2</v>
      </c>
      <c r="AB28" s="92">
        <v>8.6578100919723511E-2</v>
      </c>
      <c r="AC28" s="92">
        <v>9.1617042198777199E-4</v>
      </c>
      <c r="AD28" s="92">
        <v>4.7640860080718994E-2</v>
      </c>
      <c r="AE28" s="92">
        <v>1.832340843975544E-3</v>
      </c>
      <c r="AF28" s="92">
        <v>4.1227666661143303E-3</v>
      </c>
      <c r="AG28" s="92">
        <v>5.9092991054058075E-2</v>
      </c>
      <c r="AH28" s="92">
        <v>2.4989744648337364E-2</v>
      </c>
      <c r="AI28" s="92">
        <v>0.10258787870407104</v>
      </c>
      <c r="AJ28" s="92">
        <v>7.6875150203704834E-2</v>
      </c>
      <c r="AK28" s="92">
        <v>0.23049668967723846</v>
      </c>
      <c r="AL28" s="92">
        <v>4.8957798629999161E-2</v>
      </c>
      <c r="AM28" s="92">
        <v>1.1762003414332867E-2</v>
      </c>
      <c r="AN28" s="92">
        <v>0.14443954825401306</v>
      </c>
      <c r="AO28" s="92">
        <v>4.3691843748092651E-2</v>
      </c>
      <c r="AP28" s="92">
        <v>2.6730017736554146E-2</v>
      </c>
      <c r="AQ28" s="92">
        <v>3.7406112998723984E-2</v>
      </c>
      <c r="AR28" s="92">
        <v>7.5586386024951935E-2</v>
      </c>
      <c r="AS28" s="92">
        <v>0.19889649748802185</v>
      </c>
      <c r="AT28" s="92">
        <v>2.5700791738927364E-3</v>
      </c>
    </row>
    <row r="29" spans="1:46" x14ac:dyDescent="0.25">
      <c r="A29" s="91" t="s">
        <v>73</v>
      </c>
      <c r="B29" s="92">
        <v>0.43184465169906616</v>
      </c>
      <c r="C29" s="92">
        <v>4.8932038247585297E-2</v>
      </c>
      <c r="D29" s="92">
        <v>0.18252427875995636</v>
      </c>
      <c r="E29" s="92">
        <v>0.59242719411849976</v>
      </c>
      <c r="F29" s="92">
        <v>0.17611651122570038</v>
      </c>
      <c r="G29" s="92">
        <v>0.5240776538848877</v>
      </c>
      <c r="H29" s="92">
        <v>6.8543687462806702E-2</v>
      </c>
      <c r="I29" s="92">
        <v>0.17009708285331726</v>
      </c>
      <c r="J29" s="92">
        <v>0.20776699483394623</v>
      </c>
      <c r="K29" s="92">
        <v>2.9514562338590622E-2</v>
      </c>
      <c r="L29" s="92">
        <v>2.9126213863492012E-2</v>
      </c>
      <c r="M29" s="92">
        <v>0.52912622690200806</v>
      </c>
      <c r="N29" s="92">
        <v>0.19572815299034119</v>
      </c>
      <c r="O29" s="92">
        <v>0.21922330558300018</v>
      </c>
      <c r="P29" s="92">
        <v>4.2524270713329315E-2</v>
      </c>
      <c r="Q29" s="92">
        <v>0.21650485694408417</v>
      </c>
      <c r="R29" s="92">
        <v>0.16640776395797729</v>
      </c>
      <c r="S29" s="92">
        <v>0.10330097377300262</v>
      </c>
      <c r="T29" s="92">
        <v>0.30873787403106689</v>
      </c>
      <c r="U29" s="92">
        <v>0.1625242680311203</v>
      </c>
      <c r="V29" s="92">
        <v>0.48174756765365601</v>
      </c>
      <c r="W29" s="92">
        <v>0.19533979892730713</v>
      </c>
      <c r="X29" s="92">
        <v>0.32291263341903687</v>
      </c>
      <c r="Y29" s="92">
        <v>5.9980712831020355E-2</v>
      </c>
      <c r="Z29" s="92">
        <v>2.4300867691636086E-2</v>
      </c>
      <c r="AA29" s="92">
        <v>2.314368262887001E-3</v>
      </c>
      <c r="AB29" s="92">
        <v>0.14715525507926941</v>
      </c>
      <c r="AC29" s="92">
        <v>0</v>
      </c>
      <c r="AD29" s="92">
        <v>3.7994213402271271E-2</v>
      </c>
      <c r="AE29" s="92">
        <v>4.2430087924003601E-3</v>
      </c>
      <c r="AF29" s="92">
        <v>7.9074250534176826E-3</v>
      </c>
      <c r="AG29" s="92">
        <v>5.3230471909046173E-2</v>
      </c>
      <c r="AH29" s="92">
        <v>2.2426243871450424E-2</v>
      </c>
      <c r="AI29" s="92">
        <v>0.12605580687522888</v>
      </c>
      <c r="AJ29" s="92">
        <v>6.0140524059534073E-2</v>
      </c>
      <c r="AK29" s="92">
        <v>0.23736704885959625</v>
      </c>
      <c r="AL29" s="92">
        <v>6.3994549214839935E-2</v>
      </c>
      <c r="AM29" s="92">
        <v>1.7793688923120499E-2</v>
      </c>
      <c r="AN29" s="92">
        <v>9.5463365316390991E-2</v>
      </c>
      <c r="AO29" s="92">
        <v>0.10488302260637283</v>
      </c>
      <c r="AP29" s="92">
        <v>1.6256343573331833E-2</v>
      </c>
      <c r="AQ29" s="92">
        <v>2.6477398350834846E-2</v>
      </c>
      <c r="AR29" s="92">
        <v>5.1246687769889832E-2</v>
      </c>
      <c r="AS29" s="92">
        <v>0.20032155513763428</v>
      </c>
      <c r="AT29" s="92">
        <v>0</v>
      </c>
    </row>
    <row r="30" spans="1:46" x14ac:dyDescent="0.25">
      <c r="A30" s="91" t="s">
        <v>74</v>
      </c>
      <c r="B30" s="92">
        <v>0.38892990350723267</v>
      </c>
      <c r="C30" s="92">
        <v>6.0701105743646622E-2</v>
      </c>
      <c r="D30" s="92">
        <v>0.1571955680847168</v>
      </c>
      <c r="E30" s="92">
        <v>0.51605165004730225</v>
      </c>
      <c r="F30" s="92">
        <v>0.26605165004730225</v>
      </c>
      <c r="G30" s="92">
        <v>0.69833946228027344</v>
      </c>
      <c r="H30" s="92">
        <v>6.752767413854599E-2</v>
      </c>
      <c r="I30" s="92">
        <v>5.5535055696964264E-2</v>
      </c>
      <c r="J30" s="92">
        <v>0.15516604483127594</v>
      </c>
      <c r="K30" s="92">
        <v>2.343173511326313E-2</v>
      </c>
      <c r="L30" s="92">
        <v>1.2177121825516224E-2</v>
      </c>
      <c r="M30" s="92">
        <v>0.38321033120155334</v>
      </c>
      <c r="N30" s="92">
        <v>0.23892988264560699</v>
      </c>
      <c r="O30" s="92">
        <v>0.29243543744087219</v>
      </c>
      <c r="P30" s="92">
        <v>6.9188192486763E-2</v>
      </c>
      <c r="Q30" s="92">
        <v>0.11199261993169785</v>
      </c>
      <c r="R30" s="92">
        <v>3.2472323626279831E-2</v>
      </c>
      <c r="S30" s="92">
        <v>0.23450183868408203</v>
      </c>
      <c r="T30" s="92">
        <v>0.34575647115707397</v>
      </c>
      <c r="U30" s="92">
        <v>0.20608855783939362</v>
      </c>
      <c r="V30" s="92">
        <v>0.4346863329410553</v>
      </c>
      <c r="W30" s="92">
        <v>0.51531362533569336</v>
      </c>
      <c r="X30" s="92">
        <v>5.000000074505806E-2</v>
      </c>
      <c r="Y30" s="92">
        <v>0.16917771100997925</v>
      </c>
      <c r="Z30" s="92">
        <v>1.5973860397934914E-2</v>
      </c>
      <c r="AA30" s="92">
        <v>8.1684514880180359E-3</v>
      </c>
      <c r="AB30" s="92">
        <v>3.811944043263793E-3</v>
      </c>
      <c r="AC30" s="92">
        <v>2.3053186014294624E-2</v>
      </c>
      <c r="AD30" s="92">
        <v>2.595752477645874E-2</v>
      </c>
      <c r="AE30" s="92">
        <v>1.1254311539232731E-2</v>
      </c>
      <c r="AF30" s="92">
        <v>6.3532399944961071E-3</v>
      </c>
      <c r="AG30" s="92">
        <v>0.22018514573574066</v>
      </c>
      <c r="AH30" s="92">
        <v>5.4250448942184448E-2</v>
      </c>
      <c r="AI30" s="92">
        <v>0.14114882051944733</v>
      </c>
      <c r="AJ30" s="92">
        <v>7.2217419743537903E-2</v>
      </c>
      <c r="AK30" s="92">
        <v>0.15972013771533966</v>
      </c>
      <c r="AL30" s="92">
        <v>4.7482404857873917E-2</v>
      </c>
      <c r="AM30" s="92">
        <v>1.3134381733834743E-2</v>
      </c>
      <c r="AN30" s="92">
        <v>0.22983634471893311</v>
      </c>
      <c r="AO30" s="92">
        <v>4.3759867548942566E-2</v>
      </c>
      <c r="AP30" s="92">
        <v>1.3360566459596157E-2</v>
      </c>
      <c r="AQ30" s="92">
        <v>2.4668458849191666E-2</v>
      </c>
      <c r="AR30" s="92">
        <v>4.2805422097444534E-2</v>
      </c>
      <c r="AS30" s="92">
        <v>0.19715484976768494</v>
      </c>
      <c r="AT30" s="92">
        <v>1.4711335301399231E-2</v>
      </c>
    </row>
    <row r="31" spans="1:46" x14ac:dyDescent="0.25">
      <c r="A31" s="91" t="s">
        <v>75</v>
      </c>
      <c r="B31" s="92">
        <v>0.34453153610229492</v>
      </c>
      <c r="C31" s="92">
        <v>8.3986565470695496E-2</v>
      </c>
      <c r="D31" s="92">
        <v>0.17879806458950043</v>
      </c>
      <c r="E31" s="92">
        <v>0.47779020667076111</v>
      </c>
      <c r="F31" s="92">
        <v>0.25942516326904297</v>
      </c>
      <c r="G31" s="92">
        <v>0.35871595144271851</v>
      </c>
      <c r="H31" s="92">
        <v>0.10227696597576141</v>
      </c>
      <c r="I31" s="92">
        <v>0.12206047028303146</v>
      </c>
      <c r="J31" s="92">
        <v>0.40126913785934448</v>
      </c>
      <c r="K31" s="92">
        <v>1.5677491202950478E-2</v>
      </c>
      <c r="L31" s="92">
        <v>7.8387456014752388E-3</v>
      </c>
      <c r="M31" s="92">
        <v>0.48226949572563171</v>
      </c>
      <c r="N31" s="92">
        <v>0.19559536874294281</v>
      </c>
      <c r="O31" s="92">
        <v>0.29563269019126892</v>
      </c>
      <c r="P31" s="92">
        <v>0.10377006232738495</v>
      </c>
      <c r="Q31" s="92">
        <v>0.18029114603996277</v>
      </c>
      <c r="R31" s="92">
        <v>0.15677492320537567</v>
      </c>
      <c r="S31" s="92">
        <v>0.27771556377410889</v>
      </c>
      <c r="T31" s="92">
        <v>0.16424039006233215</v>
      </c>
      <c r="U31" s="92">
        <v>0.11720791459083557</v>
      </c>
      <c r="V31" s="92">
        <v>0.4706980288028717</v>
      </c>
      <c r="W31" s="92">
        <v>0.3030981719493866</v>
      </c>
      <c r="X31" s="92">
        <v>0.22620381414890289</v>
      </c>
      <c r="Y31" s="92">
        <v>5.8434400707483292E-2</v>
      </c>
      <c r="Z31" s="92">
        <v>8.2322672009468079E-2</v>
      </c>
      <c r="AA31" s="92">
        <v>2.9033442959189415E-2</v>
      </c>
      <c r="AB31" s="92">
        <v>3.8221243768930435E-2</v>
      </c>
      <c r="AC31" s="92">
        <v>1.2862917967140675E-2</v>
      </c>
      <c r="AD31" s="92">
        <v>7.4604921042919159E-2</v>
      </c>
      <c r="AE31" s="92">
        <v>1.6170525923371315E-2</v>
      </c>
      <c r="AF31" s="92">
        <v>5.5126789957284927E-3</v>
      </c>
      <c r="AG31" s="92">
        <v>0.34766629338264465</v>
      </c>
      <c r="AH31" s="92">
        <v>2.3117916658520699E-2</v>
      </c>
      <c r="AI31" s="92">
        <v>0.14557938277721405</v>
      </c>
      <c r="AJ31" s="92">
        <v>4.6550221741199493E-2</v>
      </c>
      <c r="AK31" s="92">
        <v>0.2313297837972641</v>
      </c>
      <c r="AL31" s="92">
        <v>5.0103534013032913E-2</v>
      </c>
      <c r="AM31" s="92">
        <v>1.7767295241355896E-2</v>
      </c>
      <c r="AN31" s="92">
        <v>0.10691255331039429</v>
      </c>
      <c r="AO31" s="92">
        <v>0.10394395142793655</v>
      </c>
      <c r="AP31" s="92">
        <v>3.9429934695363045E-3</v>
      </c>
      <c r="AQ31" s="92">
        <v>3.140026330947876E-2</v>
      </c>
      <c r="AR31" s="92">
        <v>4.7006759792566299E-2</v>
      </c>
      <c r="AS31" s="92">
        <v>0.21270519495010376</v>
      </c>
      <c r="AT31" s="92">
        <v>2.7580638416111469E-3</v>
      </c>
    </row>
    <row r="32" spans="1:46" x14ac:dyDescent="0.25">
      <c r="A32" s="91" t="s">
        <v>76</v>
      </c>
      <c r="B32" s="92">
        <v>0.36164698004722595</v>
      </c>
      <c r="C32" s="92">
        <v>5.4517727345228195E-2</v>
      </c>
      <c r="D32" s="92">
        <v>0.12809759378433228</v>
      </c>
      <c r="E32" s="92">
        <v>0.52748763561248779</v>
      </c>
      <c r="F32" s="92">
        <v>0.28989705443382263</v>
      </c>
      <c r="G32" s="92">
        <v>0.65154403448104858</v>
      </c>
      <c r="H32" s="92">
        <v>4.2317956686019897E-2</v>
      </c>
      <c r="I32" s="92">
        <v>0.18330156803131104</v>
      </c>
      <c r="J32" s="92">
        <v>0.11765154451131821</v>
      </c>
      <c r="K32" s="92">
        <v>5.1849028095602989E-3</v>
      </c>
      <c r="L32" s="92">
        <v>3.7133052945137024E-2</v>
      </c>
      <c r="M32" s="92">
        <v>0.50621426105499268</v>
      </c>
      <c r="N32" s="92">
        <v>0.22417080402374268</v>
      </c>
      <c r="O32" s="92">
        <v>0.22211208939552307</v>
      </c>
      <c r="P32" s="92">
        <v>8.3568431437015533E-2</v>
      </c>
      <c r="Q32" s="92">
        <v>0.16370567679405212</v>
      </c>
      <c r="R32" s="92">
        <v>5.0705298781394958E-2</v>
      </c>
      <c r="S32" s="92">
        <v>0.40762487053871155</v>
      </c>
      <c r="T32" s="92">
        <v>0.20304994285106659</v>
      </c>
      <c r="U32" s="92">
        <v>9.1345787048339844E-2</v>
      </c>
      <c r="V32" s="92">
        <v>0.5116279125213623</v>
      </c>
      <c r="W32" s="92">
        <v>0.3142203688621521</v>
      </c>
      <c r="X32" s="92">
        <v>0.17415173351764679</v>
      </c>
      <c r="Y32" s="92">
        <v>1.5193682163953781E-2</v>
      </c>
      <c r="Z32" s="92">
        <v>1.1658518575131893E-2</v>
      </c>
      <c r="AA32" s="92">
        <v>3.6855961661785841E-3</v>
      </c>
      <c r="AB32" s="92">
        <v>4.445280134677887E-2</v>
      </c>
      <c r="AC32" s="92">
        <v>1.2034599203616381E-3</v>
      </c>
      <c r="AD32" s="92">
        <v>4.0315907448530197E-2</v>
      </c>
      <c r="AE32" s="92">
        <v>1.0154193267226219E-2</v>
      </c>
      <c r="AF32" s="92">
        <v>2.7830011676996946E-3</v>
      </c>
      <c r="AG32" s="92">
        <v>0.22075968980789185</v>
      </c>
      <c r="AH32" s="92">
        <v>3.5103436559438705E-2</v>
      </c>
      <c r="AI32" s="92">
        <v>0.17235986888408661</v>
      </c>
      <c r="AJ32" s="92">
        <v>3.974473848938942E-2</v>
      </c>
      <c r="AK32" s="92">
        <v>0.23989348113536835</v>
      </c>
      <c r="AL32" s="92">
        <v>6.0585100203752518E-2</v>
      </c>
      <c r="AM32" s="92">
        <v>1.9016318023204803E-2</v>
      </c>
      <c r="AN32" s="92">
        <v>9.3083806335926056E-2</v>
      </c>
      <c r="AO32" s="92">
        <v>5.9915129095315933E-2</v>
      </c>
      <c r="AP32" s="92">
        <v>3.090535756200552E-3</v>
      </c>
      <c r="AQ32" s="92">
        <v>3.3231072127819061E-2</v>
      </c>
      <c r="AR32" s="92">
        <v>4.8117052763700485E-2</v>
      </c>
      <c r="AS32" s="92">
        <v>0.22317557036876678</v>
      </c>
      <c r="AT32" s="92">
        <v>7.7873296104371548E-3</v>
      </c>
    </row>
    <row r="33" spans="1:46" x14ac:dyDescent="0.25">
      <c r="A33" s="91" t="s">
        <v>77</v>
      </c>
      <c r="B33" s="92">
        <v>0.4088670015335083</v>
      </c>
      <c r="C33" s="92">
        <v>0.16439127922058105</v>
      </c>
      <c r="D33" s="92">
        <v>0.19028852880001068</v>
      </c>
      <c r="E33" s="92">
        <v>0.47529909014701843</v>
      </c>
      <c r="F33" s="92">
        <v>0.17002111673355103</v>
      </c>
      <c r="G33" s="92">
        <v>0.71189302206039429</v>
      </c>
      <c r="H33" s="92">
        <v>2.4208303540945053E-2</v>
      </c>
      <c r="I33" s="92">
        <v>2.3504573851823807E-2</v>
      </c>
      <c r="J33" s="92">
        <v>0.12821955978870392</v>
      </c>
      <c r="K33" s="92">
        <v>0.11217452585697174</v>
      </c>
      <c r="L33" s="92">
        <v>5.9957776218652725E-2</v>
      </c>
      <c r="M33" s="92">
        <v>0.70513725280761719</v>
      </c>
      <c r="N33" s="92">
        <v>0.10288529098033905</v>
      </c>
      <c r="O33" s="92">
        <v>0.12244898080825806</v>
      </c>
      <c r="P33" s="92">
        <v>0.23631244897842407</v>
      </c>
      <c r="Q33" s="92">
        <v>0.37185081839561462</v>
      </c>
      <c r="R33" s="92">
        <v>3.8986630737781525E-2</v>
      </c>
      <c r="S33" s="92">
        <v>0.1258268803358078</v>
      </c>
      <c r="T33" s="92">
        <v>0.12990851700305939</v>
      </c>
      <c r="U33" s="92">
        <v>9.7114704549312592E-2</v>
      </c>
      <c r="V33" s="92">
        <v>0.42223787307739258</v>
      </c>
      <c r="W33" s="92">
        <v>0.28782546520233154</v>
      </c>
      <c r="X33" s="92">
        <v>0.28993666172027588</v>
      </c>
      <c r="Y33" s="92">
        <v>8.2586519420146942E-2</v>
      </c>
      <c r="Z33" s="92">
        <v>3.4606371074914932E-2</v>
      </c>
      <c r="AA33" s="92">
        <v>3.0608024448156357E-2</v>
      </c>
      <c r="AB33" s="92">
        <v>6.2043290585279465E-2</v>
      </c>
      <c r="AC33" s="92">
        <v>1.3787398114800453E-2</v>
      </c>
      <c r="AD33" s="92">
        <v>0.13470287621021271</v>
      </c>
      <c r="AE33" s="92">
        <v>3.1021645292639732E-2</v>
      </c>
      <c r="AF33" s="92">
        <v>1.6131255775690079E-2</v>
      </c>
      <c r="AG33" s="92">
        <v>0.20501860976219177</v>
      </c>
      <c r="AH33" s="92">
        <v>3.5301323980093002E-2</v>
      </c>
      <c r="AI33" s="92">
        <v>0.14342762529850006</v>
      </c>
      <c r="AJ33" s="92">
        <v>6.4658604562282562E-2</v>
      </c>
      <c r="AK33" s="92">
        <v>0.26016679406166077</v>
      </c>
      <c r="AL33" s="92">
        <v>3.946588933467865E-2</v>
      </c>
      <c r="AM33" s="92">
        <v>1.4161523431539536E-2</v>
      </c>
      <c r="AN33" s="92">
        <v>0.12912225723266602</v>
      </c>
      <c r="AO33" s="92">
        <v>3.4274164587259293E-2</v>
      </c>
      <c r="AP33" s="92">
        <v>3.8873374462127686E-2</v>
      </c>
      <c r="AQ33" s="92">
        <v>2.5302000343799591E-2</v>
      </c>
      <c r="AR33" s="92">
        <v>7.1475155651569366E-2</v>
      </c>
      <c r="AS33" s="92">
        <v>0.17907260358333588</v>
      </c>
      <c r="AT33" s="92">
        <v>0</v>
      </c>
    </row>
    <row r="34" spans="1:46" x14ac:dyDescent="0.25">
      <c r="A34" s="91" t="s">
        <v>78</v>
      </c>
      <c r="B34" s="92">
        <v>0.40518829226493835</v>
      </c>
      <c r="C34" s="92">
        <v>2.0686479285359383E-2</v>
      </c>
      <c r="D34" s="92">
        <v>0.1573474258184433</v>
      </c>
      <c r="E34" s="92">
        <v>0.58380961418151855</v>
      </c>
      <c r="F34" s="92">
        <v>0.23815646767616272</v>
      </c>
      <c r="G34" s="92">
        <v>0.54531019926071167</v>
      </c>
      <c r="H34" s="92">
        <v>0.10536927729845047</v>
      </c>
      <c r="I34" s="92">
        <v>0.19538642466068268</v>
      </c>
      <c r="J34" s="92">
        <v>0.12618276476860046</v>
      </c>
      <c r="K34" s="92">
        <v>2.7751317247748375E-2</v>
      </c>
      <c r="L34" s="92">
        <v>0.47637644410133362</v>
      </c>
      <c r="M34" s="92">
        <v>0.4831555187702179</v>
      </c>
      <c r="N34" s="92">
        <v>3.9817109704017639E-2</v>
      </c>
      <c r="O34" s="92">
        <v>0</v>
      </c>
      <c r="P34" s="92">
        <v>0.13135835528373718</v>
      </c>
      <c r="Q34" s="92">
        <v>9.7431257367134094E-2</v>
      </c>
      <c r="R34" s="92">
        <v>2.8894392307847738E-3</v>
      </c>
      <c r="S34" s="92">
        <v>0.51420903205871582</v>
      </c>
      <c r="T34" s="92">
        <v>0.1383279412984848</v>
      </c>
      <c r="U34" s="92">
        <v>0.11578395962715149</v>
      </c>
      <c r="V34" s="92">
        <v>0.50001585483551025</v>
      </c>
      <c r="W34" s="92">
        <v>0.35186067223548889</v>
      </c>
      <c r="X34" s="92">
        <v>0.14812345802783966</v>
      </c>
      <c r="Y34" s="92">
        <v>3.2505471259355545E-2</v>
      </c>
      <c r="Z34" s="92">
        <v>4.1387781500816345E-2</v>
      </c>
      <c r="AA34" s="92">
        <v>1.6315732151269913E-2</v>
      </c>
      <c r="AB34" s="92">
        <v>1.2898246757686138E-2</v>
      </c>
      <c r="AC34" s="92">
        <v>2.3150700144469738E-3</v>
      </c>
      <c r="AD34" s="92">
        <v>6.3215583562850952E-2</v>
      </c>
      <c r="AE34" s="92">
        <v>7.307431660592556E-3</v>
      </c>
      <c r="AF34" s="92">
        <v>2.6835912838578224E-2</v>
      </c>
      <c r="AG34" s="92">
        <v>0.63311654329299927</v>
      </c>
      <c r="AH34" s="92">
        <v>4.0239494293928146E-2</v>
      </c>
      <c r="AI34" s="92">
        <v>0.14759925007820129</v>
      </c>
      <c r="AJ34" s="92">
        <v>4.1414573788642883E-2</v>
      </c>
      <c r="AK34" s="92">
        <v>0.29019838571548462</v>
      </c>
      <c r="AL34" s="92">
        <v>7.8584223985671997E-2</v>
      </c>
      <c r="AM34" s="92">
        <v>3.196638822555542E-2</v>
      </c>
      <c r="AN34" s="92">
        <v>9.5763452351093292E-2</v>
      </c>
      <c r="AO34" s="92">
        <v>4.4781483709812164E-2</v>
      </c>
      <c r="AP34" s="92">
        <v>3.5373421851545572E-3</v>
      </c>
      <c r="AQ34" s="92">
        <v>3.6386054009199142E-2</v>
      </c>
      <c r="AR34" s="92">
        <v>5.3638473153114319E-2</v>
      </c>
      <c r="AS34" s="92">
        <v>0.16922223567962646</v>
      </c>
      <c r="AT34" s="92">
        <v>6.9080870598554611E-3</v>
      </c>
    </row>
    <row r="35" spans="1:46" x14ac:dyDescent="0.25">
      <c r="A35" s="91" t="s">
        <v>79</v>
      </c>
      <c r="B35" s="92">
        <v>0.41913861036300659</v>
      </c>
      <c r="C35" s="92">
        <v>0.10710020363330841</v>
      </c>
      <c r="D35" s="92">
        <v>0.22448632121086121</v>
      </c>
      <c r="E35" s="92">
        <v>0.47544300556182861</v>
      </c>
      <c r="F35" s="92">
        <v>0.19297048449516296</v>
      </c>
      <c r="G35" s="92">
        <v>0.26026761531829834</v>
      </c>
      <c r="H35" s="92">
        <v>6.2495429068803787E-2</v>
      </c>
      <c r="I35" s="92">
        <v>0.25965827703475952</v>
      </c>
      <c r="J35" s="92">
        <v>0.38274794816970825</v>
      </c>
      <c r="K35" s="92">
        <v>3.4830722957849503E-2</v>
      </c>
      <c r="L35" s="92">
        <v>2.3374849930405617E-2</v>
      </c>
      <c r="M35" s="92">
        <v>0.7380262017250061</v>
      </c>
      <c r="N35" s="92">
        <v>5.2891999483108521E-2</v>
      </c>
      <c r="O35" s="92">
        <v>0.14587953686714172</v>
      </c>
      <c r="P35" s="92">
        <v>0.17359299957752228</v>
      </c>
      <c r="Q35" s="92">
        <v>0.30099689960479736</v>
      </c>
      <c r="R35" s="92">
        <v>0.10712457448244095</v>
      </c>
      <c r="S35" s="92">
        <v>0.12511272728443146</v>
      </c>
      <c r="T35" s="92">
        <v>0.17802910506725311</v>
      </c>
      <c r="U35" s="92">
        <v>0.11514368653297424</v>
      </c>
      <c r="V35" s="92">
        <v>0.46808198094367981</v>
      </c>
      <c r="W35" s="92">
        <v>0.45167815685272217</v>
      </c>
      <c r="X35" s="92">
        <v>8.0239839851856232E-2</v>
      </c>
      <c r="Y35" s="92">
        <v>4.1575547307729721E-2</v>
      </c>
      <c r="Z35" s="92">
        <v>7.0539921522140503E-2</v>
      </c>
      <c r="AA35" s="92">
        <v>2.0411137957125902E-3</v>
      </c>
      <c r="AB35" s="92">
        <v>1.4798075892031193E-2</v>
      </c>
      <c r="AC35" s="92">
        <v>3.2803616486489773E-3</v>
      </c>
      <c r="AD35" s="92">
        <v>3.9898917078971863E-2</v>
      </c>
      <c r="AE35" s="92">
        <v>1.7981240525841713E-2</v>
      </c>
      <c r="AF35" s="92">
        <v>2.6485882699489594E-3</v>
      </c>
      <c r="AG35" s="92">
        <v>0.18326286971569061</v>
      </c>
      <c r="AH35" s="92">
        <v>3.5802070051431656E-2</v>
      </c>
      <c r="AI35" s="92">
        <v>0.15679068863391876</v>
      </c>
      <c r="AJ35" s="92">
        <v>5.3187821060419083E-2</v>
      </c>
      <c r="AK35" s="92">
        <v>0.21636001765727997</v>
      </c>
      <c r="AL35" s="92">
        <v>6.1773329973220825E-2</v>
      </c>
      <c r="AM35" s="92">
        <v>1.7875349149107933E-2</v>
      </c>
      <c r="AN35" s="92">
        <v>0.10951023548841476</v>
      </c>
      <c r="AO35" s="92">
        <v>9.9230580031871796E-2</v>
      </c>
      <c r="AP35" s="92">
        <v>5.922860000282526E-3</v>
      </c>
      <c r="AQ35" s="92">
        <v>2.6575425639748573E-2</v>
      </c>
      <c r="AR35" s="92">
        <v>5.2416466176509857E-2</v>
      </c>
      <c r="AS35" s="92">
        <v>0.20035596191883087</v>
      </c>
      <c r="AT35" s="92">
        <v>1.2567070371005684E-6</v>
      </c>
    </row>
    <row r="36" spans="1:46" x14ac:dyDescent="0.25">
      <c r="A36" s="91" t="s">
        <v>80</v>
      </c>
      <c r="B36" s="92">
        <v>0.51046454906463623</v>
      </c>
      <c r="C36" s="92">
        <v>0.16743236780166626</v>
      </c>
      <c r="D36" s="92">
        <v>0.19806022942066193</v>
      </c>
      <c r="E36" s="92">
        <v>0.50076568126678467</v>
      </c>
      <c r="F36" s="92">
        <v>0.13374170660972595</v>
      </c>
      <c r="G36" s="92">
        <v>0.20571720600128174</v>
      </c>
      <c r="H36" s="92">
        <v>5.6661561131477356E-2</v>
      </c>
      <c r="I36" s="92">
        <v>0.18274630606174469</v>
      </c>
      <c r="J36" s="92">
        <v>0.33996936678886414</v>
      </c>
      <c r="K36" s="92">
        <v>0.21490556001663208</v>
      </c>
      <c r="L36" s="92">
        <v>1.0719754733145237E-2</v>
      </c>
      <c r="M36" s="92">
        <v>0.7263910174369812</v>
      </c>
      <c r="N36" s="92">
        <v>0.10107197612524033</v>
      </c>
      <c r="O36" s="92">
        <v>0.14139866828918457</v>
      </c>
      <c r="P36" s="92">
        <v>0.23124042153358459</v>
      </c>
      <c r="Q36" s="92">
        <v>0.40581929683685303</v>
      </c>
      <c r="R36" s="92">
        <v>2.450229786336422E-2</v>
      </c>
      <c r="S36" s="92">
        <v>0.17866258323192596</v>
      </c>
      <c r="T36" s="92">
        <v>0.10005104541778564</v>
      </c>
      <c r="U36" s="92">
        <v>5.9724349528551102E-2</v>
      </c>
      <c r="V36" s="92">
        <v>0.33792752027511597</v>
      </c>
      <c r="W36" s="92">
        <v>0.30321592092514038</v>
      </c>
      <c r="X36" s="92">
        <v>0.35885655879974365</v>
      </c>
      <c r="Y36" s="92">
        <v>0.24219536781311035</v>
      </c>
      <c r="Z36" s="92">
        <v>3.5750251263380051E-2</v>
      </c>
      <c r="AA36" s="92">
        <v>2.7190333232283592E-2</v>
      </c>
      <c r="AB36" s="92">
        <v>2.8197381645441055E-2</v>
      </c>
      <c r="AC36" s="92">
        <v>1.0070493444800377E-3</v>
      </c>
      <c r="AD36" s="92">
        <v>7.2507552802562714E-2</v>
      </c>
      <c r="AE36" s="92">
        <v>8.2074522972106934E-2</v>
      </c>
      <c r="AF36" s="92">
        <v>3.0211480334401131E-3</v>
      </c>
      <c r="AG36" s="92">
        <v>0.26787513494491577</v>
      </c>
      <c r="AH36" s="92">
        <v>2.0644392818212509E-2</v>
      </c>
      <c r="AI36" s="92">
        <v>8.5840083658695221E-2</v>
      </c>
      <c r="AJ36" s="92">
        <v>6.5716758370399475E-2</v>
      </c>
      <c r="AK36" s="92">
        <v>0.24814438819885254</v>
      </c>
      <c r="AL36" s="92">
        <v>5.5075354874134064E-2</v>
      </c>
      <c r="AM36" s="92">
        <v>1.4298991300165653E-2</v>
      </c>
      <c r="AN36" s="92">
        <v>0.10700783878564835</v>
      </c>
      <c r="AO36" s="92">
        <v>6.7269913852214813E-2</v>
      </c>
      <c r="AP36" s="92">
        <v>5.355994775891304E-2</v>
      </c>
      <c r="AQ36" s="92">
        <v>2.7556551620364189E-2</v>
      </c>
      <c r="AR36" s="92">
        <v>5.6685436517000198E-2</v>
      </c>
      <c r="AS36" s="92">
        <v>0.21884472668170929</v>
      </c>
      <c r="AT36" s="92">
        <v>0</v>
      </c>
    </row>
    <row r="37" spans="1:46" x14ac:dyDescent="0.25">
      <c r="A37" s="91" t="s">
        <v>81</v>
      </c>
      <c r="B37" s="92">
        <v>0.38381278514862061</v>
      </c>
      <c r="C37" s="92">
        <v>6.3847146928310394E-2</v>
      </c>
      <c r="D37" s="92">
        <v>0.19325891137123108</v>
      </c>
      <c r="E37" s="92">
        <v>0.55070847272872925</v>
      </c>
      <c r="F37" s="92">
        <v>0.19218549132347107</v>
      </c>
      <c r="G37" s="92">
        <v>0.1884070485830307</v>
      </c>
      <c r="H37" s="92">
        <v>6.4104765653610229E-2</v>
      </c>
      <c r="I37" s="92">
        <v>0.29029625654220581</v>
      </c>
      <c r="J37" s="92">
        <v>0.42666381597518921</v>
      </c>
      <c r="K37" s="92">
        <v>3.0528124421834946E-2</v>
      </c>
      <c r="L37" s="92">
        <v>1.3224559836089611E-2</v>
      </c>
      <c r="M37" s="92">
        <v>0.53641045093536377</v>
      </c>
      <c r="N37" s="92">
        <v>0.20261915028095245</v>
      </c>
      <c r="O37" s="92">
        <v>0.23271790146827698</v>
      </c>
      <c r="P37" s="92">
        <v>0.25762128829956055</v>
      </c>
      <c r="Q37" s="92">
        <v>0.31992271542549133</v>
      </c>
      <c r="R37" s="92">
        <v>2.3400600999593735E-2</v>
      </c>
      <c r="S37" s="92">
        <v>0.2401459813117981</v>
      </c>
      <c r="T37" s="92">
        <v>0.11790467798709869</v>
      </c>
      <c r="U37" s="92">
        <v>4.10047248005867E-2</v>
      </c>
      <c r="V37" s="92">
        <v>0.48690426349639893</v>
      </c>
      <c r="W37" s="92">
        <v>0.28810647130012512</v>
      </c>
      <c r="X37" s="92">
        <v>0.22498926520347595</v>
      </c>
      <c r="Y37" s="92">
        <v>6.1642389744520187E-2</v>
      </c>
      <c r="Z37" s="92">
        <v>3.9772007614374161E-2</v>
      </c>
      <c r="AA37" s="92">
        <v>1.3679544441401958E-2</v>
      </c>
      <c r="AB37" s="92">
        <v>7.2957567870616913E-2</v>
      </c>
      <c r="AC37" s="92">
        <v>2.7021321002393961E-3</v>
      </c>
      <c r="AD37" s="92">
        <v>0.11416508257389069</v>
      </c>
      <c r="AE37" s="92">
        <v>8.9508127421140671E-3</v>
      </c>
      <c r="AF37" s="92">
        <v>4.5176274143159389E-3</v>
      </c>
      <c r="AG37" s="92">
        <v>0.27063542604446411</v>
      </c>
      <c r="AH37" s="92">
        <v>3.7738364189863205E-2</v>
      </c>
      <c r="AI37" s="92">
        <v>0.13918982446193695</v>
      </c>
      <c r="AJ37" s="92">
        <v>4.4532701373100281E-2</v>
      </c>
      <c r="AK37" s="92">
        <v>0.24037942290306091</v>
      </c>
      <c r="AL37" s="92">
        <v>5.6524030864238739E-2</v>
      </c>
      <c r="AM37" s="92">
        <v>1.497361995279789E-2</v>
      </c>
      <c r="AN37" s="92">
        <v>0.10413109511137009</v>
      </c>
      <c r="AO37" s="92">
        <v>0.12624236941337585</v>
      </c>
      <c r="AP37" s="92">
        <v>5.0321305170655251E-3</v>
      </c>
      <c r="AQ37" s="92">
        <v>2.8533356264233589E-2</v>
      </c>
      <c r="AR37" s="92">
        <v>3.9214182645082474E-2</v>
      </c>
      <c r="AS37" s="92">
        <v>0.20092320442199707</v>
      </c>
      <c r="AT37" s="92">
        <v>3.240651567466557E-4</v>
      </c>
    </row>
    <row r="38" spans="1:46" x14ac:dyDescent="0.25">
      <c r="A38" s="91" t="s">
        <v>82</v>
      </c>
      <c r="B38" s="92">
        <v>0.45849263668060303</v>
      </c>
      <c r="C38" s="92">
        <v>0.10131075978279114</v>
      </c>
      <c r="D38" s="92">
        <v>0.18664664030075073</v>
      </c>
      <c r="E38" s="92">
        <v>0.54328233003616333</v>
      </c>
      <c r="F38" s="92">
        <v>0.16876024007797241</v>
      </c>
      <c r="G38" s="92">
        <v>0.40196612477302551</v>
      </c>
      <c r="H38" s="92">
        <v>5.4888039827346802E-2</v>
      </c>
      <c r="I38" s="92">
        <v>0.13080283999443054</v>
      </c>
      <c r="J38" s="92">
        <v>0.31103223562240601</v>
      </c>
      <c r="K38" s="92">
        <v>0.10131075978279114</v>
      </c>
      <c r="L38" s="92">
        <v>1.0513381101191044E-2</v>
      </c>
      <c r="M38" s="92">
        <v>0.74399232864379883</v>
      </c>
      <c r="N38" s="92">
        <v>9.6258871257305145E-2</v>
      </c>
      <c r="O38" s="92">
        <v>0.13790278136730194</v>
      </c>
      <c r="P38" s="92">
        <v>0.34776079654693604</v>
      </c>
      <c r="Q38" s="92">
        <v>0.31854179501533508</v>
      </c>
      <c r="R38" s="92">
        <v>1.2151829898357391E-2</v>
      </c>
      <c r="S38" s="92">
        <v>8.7793558835983276E-2</v>
      </c>
      <c r="T38" s="92">
        <v>0.13230475783348083</v>
      </c>
      <c r="U38" s="92">
        <v>0.10144729912281036</v>
      </c>
      <c r="V38" s="92">
        <v>0.40374112129211426</v>
      </c>
      <c r="W38" s="92">
        <v>0.17954669892787933</v>
      </c>
      <c r="X38" s="92">
        <v>0.41671216487884521</v>
      </c>
      <c r="Y38" s="92">
        <v>3.7819650024175644E-2</v>
      </c>
      <c r="Z38" s="92">
        <v>3.8088828325271606E-2</v>
      </c>
      <c r="AA38" s="92">
        <v>2.3956932127475739E-2</v>
      </c>
      <c r="AB38" s="92">
        <v>6.3660837709903717E-2</v>
      </c>
      <c r="AC38" s="92">
        <v>4.7106323763728142E-3</v>
      </c>
      <c r="AD38" s="92">
        <v>8.7214000523090363E-2</v>
      </c>
      <c r="AE38" s="92">
        <v>2.9609691351652145E-2</v>
      </c>
      <c r="AF38" s="92">
        <v>6.4602959901094437E-3</v>
      </c>
      <c r="AG38" s="92">
        <v>8.6675636470317841E-2</v>
      </c>
      <c r="AH38" s="92">
        <v>2.9519407078623772E-2</v>
      </c>
      <c r="AI38" s="92">
        <v>0.12950515747070313</v>
      </c>
      <c r="AJ38" s="92">
        <v>5.1587451249361038E-2</v>
      </c>
      <c r="AK38" s="92">
        <v>0.22666874527931213</v>
      </c>
      <c r="AL38" s="92">
        <v>4.8636540770530701E-2</v>
      </c>
      <c r="AM38" s="92">
        <v>1.1941269040107727E-2</v>
      </c>
      <c r="AN38" s="92">
        <v>0.12219043076038361</v>
      </c>
      <c r="AO38" s="92">
        <v>8.3584196865558624E-2</v>
      </c>
      <c r="AP38" s="92">
        <v>2.5176577270030975E-2</v>
      </c>
      <c r="AQ38" s="92">
        <v>2.3670041933655739E-2</v>
      </c>
      <c r="AR38" s="92">
        <v>7.3302365839481354E-2</v>
      </c>
      <c r="AS38" s="92">
        <v>0.20373722910881042</v>
      </c>
      <c r="AT38" s="92">
        <v>0</v>
      </c>
    </row>
    <row r="39" spans="1:46" x14ac:dyDescent="0.25">
      <c r="A39" s="91" t="s">
        <v>83</v>
      </c>
      <c r="B39" s="92">
        <v>0.48651024699211121</v>
      </c>
      <c r="C39" s="92">
        <v>0.10299675166606903</v>
      </c>
      <c r="D39" s="92">
        <v>0.19008700549602509</v>
      </c>
      <c r="E39" s="92">
        <v>0.52403551340103149</v>
      </c>
      <c r="F39" s="92">
        <v>0.18288074433803558</v>
      </c>
      <c r="G39" s="92">
        <v>0.44617277383804321</v>
      </c>
      <c r="H39" s="92">
        <v>6.9250375032424927E-2</v>
      </c>
      <c r="I39" s="92">
        <v>4.8774056136608124E-2</v>
      </c>
      <c r="J39" s="92">
        <v>0.38412865996360779</v>
      </c>
      <c r="K39" s="92">
        <v>5.1674135029315948E-2</v>
      </c>
      <c r="L39" s="92">
        <v>5.5980313569307327E-2</v>
      </c>
      <c r="M39" s="92">
        <v>0.67018193006515503</v>
      </c>
      <c r="N39" s="92">
        <v>0.14474031329154968</v>
      </c>
      <c r="O39" s="92">
        <v>0.11231215298175812</v>
      </c>
      <c r="P39" s="92">
        <v>5.1674135029315948E-2</v>
      </c>
      <c r="Q39" s="92">
        <v>0.28218647837638855</v>
      </c>
      <c r="R39" s="92">
        <v>0.15431936085224152</v>
      </c>
      <c r="S39" s="92">
        <v>6.5559364855289459E-2</v>
      </c>
      <c r="T39" s="92">
        <v>0.24299147725105286</v>
      </c>
      <c r="U39" s="92">
        <v>0.20326918363571167</v>
      </c>
      <c r="V39" s="92">
        <v>0.37129801511764526</v>
      </c>
      <c r="W39" s="92">
        <v>0.31769049167633057</v>
      </c>
      <c r="X39" s="92">
        <v>0.31101152300834656</v>
      </c>
      <c r="Y39" s="92">
        <v>2.1988922730088234E-2</v>
      </c>
      <c r="Z39" s="92">
        <v>3.1991403549909592E-2</v>
      </c>
      <c r="AA39" s="92">
        <v>1.2317103333771229E-2</v>
      </c>
      <c r="AB39" s="92">
        <v>0.20004959404468536</v>
      </c>
      <c r="AC39" s="92">
        <v>1.3557080179452896E-2</v>
      </c>
      <c r="AD39" s="92">
        <v>3.9761923253536224E-2</v>
      </c>
      <c r="AE39" s="92">
        <v>8.8451681658625603E-3</v>
      </c>
      <c r="AF39" s="92">
        <v>1.1077126488089561E-2</v>
      </c>
      <c r="AG39" s="92">
        <v>0.1563197523355484</v>
      </c>
      <c r="AH39" s="92">
        <v>4.1299410164356232E-2</v>
      </c>
      <c r="AI39" s="92">
        <v>0.13796789944171906</v>
      </c>
      <c r="AJ39" s="92">
        <v>6.1874940991401672E-2</v>
      </c>
      <c r="AK39" s="92">
        <v>0.22755885124206543</v>
      </c>
      <c r="AL39" s="92">
        <v>4.383033886551857E-2</v>
      </c>
      <c r="AM39" s="92">
        <v>1.9653461873531342E-2</v>
      </c>
      <c r="AN39" s="92">
        <v>0.10770830512046814</v>
      </c>
      <c r="AO39" s="92">
        <v>9.7690261900424957E-2</v>
      </c>
      <c r="AP39" s="92">
        <v>2.9442742466926575E-2</v>
      </c>
      <c r="AQ39" s="92">
        <v>3.3692393451929092E-2</v>
      </c>
      <c r="AR39" s="92">
        <v>4.3991681188344955E-2</v>
      </c>
      <c r="AS39" s="92">
        <v>0.19325645267963409</v>
      </c>
      <c r="AT39" s="92">
        <v>3.3326742704957724E-3</v>
      </c>
    </row>
    <row r="40" spans="1:46" x14ac:dyDescent="0.25">
      <c r="A40" s="91" t="s">
        <v>84</v>
      </c>
      <c r="B40" s="92">
        <v>0.31874033808708191</v>
      </c>
      <c r="C40" s="92">
        <v>3.9078760892152786E-2</v>
      </c>
      <c r="D40" s="92">
        <v>0.15886658430099487</v>
      </c>
      <c r="E40" s="92">
        <v>0.57503527402877808</v>
      </c>
      <c r="F40" s="92">
        <v>0.22701939940452576</v>
      </c>
      <c r="G40" s="92">
        <v>0.35311892628669739</v>
      </c>
      <c r="H40" s="92">
        <v>0.10669442266225815</v>
      </c>
      <c r="I40" s="92">
        <v>0.22144632041454315</v>
      </c>
      <c r="J40" s="92">
        <v>0.3002752959728241</v>
      </c>
      <c r="K40" s="92">
        <v>1.8465051427483559E-2</v>
      </c>
      <c r="L40" s="92">
        <v>1.0810447856783867E-2</v>
      </c>
      <c r="M40" s="92">
        <v>0.4434969425201416</v>
      </c>
      <c r="N40" s="92">
        <v>0.23057812452316284</v>
      </c>
      <c r="O40" s="92">
        <v>0.30443832278251648</v>
      </c>
      <c r="P40" s="92">
        <v>0.13939434289932251</v>
      </c>
      <c r="Q40" s="92">
        <v>0.29161351919174194</v>
      </c>
      <c r="R40" s="92">
        <v>7.0435777306556702E-2</v>
      </c>
      <c r="S40" s="92">
        <v>0.11126032471656799</v>
      </c>
      <c r="T40" s="92">
        <v>0.19794534146785736</v>
      </c>
      <c r="U40" s="92">
        <v>0.18935069441795349</v>
      </c>
      <c r="V40" s="92">
        <v>0.47512254118919373</v>
      </c>
      <c r="W40" s="92">
        <v>0.40079233050346375</v>
      </c>
      <c r="X40" s="92">
        <v>0.12408514320850372</v>
      </c>
      <c r="Y40" s="92">
        <v>0.1483747810125351</v>
      </c>
      <c r="Z40" s="92">
        <v>6.3758388161659241E-2</v>
      </c>
      <c r="AA40" s="92">
        <v>1.2830635532736778E-2</v>
      </c>
      <c r="AB40" s="92">
        <v>4.0597446262836456E-2</v>
      </c>
      <c r="AC40" s="92">
        <v>9.2117385938763618E-3</v>
      </c>
      <c r="AD40" s="92">
        <v>0.17252269387245178</v>
      </c>
      <c r="AE40" s="92">
        <v>2.3555731400847435E-2</v>
      </c>
      <c r="AF40" s="92">
        <v>2.6319252792745829E-3</v>
      </c>
      <c r="AG40" s="92">
        <v>0.35070404410362244</v>
      </c>
      <c r="AH40" s="92">
        <v>4.0906958281993866E-2</v>
      </c>
      <c r="AI40" s="92">
        <v>0.14416390657424927</v>
      </c>
      <c r="AJ40" s="92">
        <v>4.5248504728078842E-2</v>
      </c>
      <c r="AK40" s="92">
        <v>0.26422104239463806</v>
      </c>
      <c r="AL40" s="92">
        <v>5.7037711143493652E-2</v>
      </c>
      <c r="AM40" s="92">
        <v>1.64357740432024E-2</v>
      </c>
      <c r="AN40" s="92">
        <v>9.3621313571929932E-2</v>
      </c>
      <c r="AO40" s="92">
        <v>9.5860831439495087E-2</v>
      </c>
      <c r="AP40" s="92">
        <v>8.340383879840374E-3</v>
      </c>
      <c r="AQ40" s="92">
        <v>3.3960640430450439E-2</v>
      </c>
      <c r="AR40" s="92">
        <v>3.8933455944061279E-2</v>
      </c>
      <c r="AS40" s="92">
        <v>0.20217640697956085</v>
      </c>
      <c r="AT40" s="92">
        <v>0</v>
      </c>
    </row>
    <row r="41" spans="1:46" x14ac:dyDescent="0.25">
      <c r="A41" s="91" t="s">
        <v>85</v>
      </c>
      <c r="B41" s="92">
        <v>0.3049466609954834</v>
      </c>
      <c r="C41" s="92">
        <v>5.1212415099143982E-2</v>
      </c>
      <c r="D41" s="92">
        <v>0.1575169712305069</v>
      </c>
      <c r="E41" s="92">
        <v>0.54626578092575073</v>
      </c>
      <c r="F41" s="92">
        <v>0.24500484764575958</v>
      </c>
      <c r="G41" s="92">
        <v>0.61202716827392578</v>
      </c>
      <c r="H41" s="92">
        <v>5.0242483615875244E-2</v>
      </c>
      <c r="I41" s="92">
        <v>0.16876818239688873</v>
      </c>
      <c r="J41" s="92">
        <v>0.14762367308139801</v>
      </c>
      <c r="K41" s="92">
        <v>2.1338505670428276E-2</v>
      </c>
      <c r="L41" s="92">
        <v>2.0756546407938004E-2</v>
      </c>
      <c r="M41" s="92">
        <v>0.41881668567657471</v>
      </c>
      <c r="N41" s="92">
        <v>0.30475267767906189</v>
      </c>
      <c r="O41" s="92">
        <v>0.22580020129680634</v>
      </c>
      <c r="P41" s="92">
        <v>4.0155190974473953E-2</v>
      </c>
      <c r="Q41" s="92">
        <v>0.20581959187984467</v>
      </c>
      <c r="R41" s="92">
        <v>0.14161008596420288</v>
      </c>
      <c r="S41" s="92">
        <v>0.10106692463159561</v>
      </c>
      <c r="T41" s="92">
        <v>0.31134819984436035</v>
      </c>
      <c r="U41" s="92">
        <v>0.20000000298023224</v>
      </c>
      <c r="V41" s="92">
        <v>0.47701260447502136</v>
      </c>
      <c r="W41" s="92">
        <v>0.39515033364295959</v>
      </c>
      <c r="X41" s="92">
        <v>0.12783704698085785</v>
      </c>
      <c r="Y41" s="92">
        <v>3.839508444070816E-2</v>
      </c>
      <c r="Z41" s="92">
        <v>9.9827218800783157E-3</v>
      </c>
      <c r="AA41" s="92">
        <v>7.295066025108099E-3</v>
      </c>
      <c r="AB41" s="92">
        <v>8.0629680305719376E-3</v>
      </c>
      <c r="AC41" s="92">
        <v>1.4974083751440048E-2</v>
      </c>
      <c r="AD41" s="92">
        <v>8.7348818778991699E-2</v>
      </c>
      <c r="AE41" s="92">
        <v>5.5672875605523586E-3</v>
      </c>
      <c r="AF41" s="92">
        <v>3.839508630335331E-3</v>
      </c>
      <c r="AG41" s="92">
        <v>0.43770396709442139</v>
      </c>
      <c r="AH41" s="92">
        <v>3.1403020024299622E-2</v>
      </c>
      <c r="AI41" s="92">
        <v>0.1494651585817337</v>
      </c>
      <c r="AJ41" s="92">
        <v>4.7703512012958527E-2</v>
      </c>
      <c r="AK41" s="92">
        <v>0.24371747672557831</v>
      </c>
      <c r="AL41" s="92">
        <v>6.8725377321243286E-2</v>
      </c>
      <c r="AM41" s="92">
        <v>9.8726935684680939E-3</v>
      </c>
      <c r="AN41" s="92">
        <v>0.12667971849441528</v>
      </c>
      <c r="AO41" s="92">
        <v>8.6313031613826752E-2</v>
      </c>
      <c r="AP41" s="92">
        <v>2.8659387025982141E-3</v>
      </c>
      <c r="AQ41" s="92">
        <v>3.8134180009365082E-2</v>
      </c>
      <c r="AR41" s="92">
        <v>5.3726468235254288E-2</v>
      </c>
      <c r="AS41" s="92">
        <v>0.17266345024108887</v>
      </c>
      <c r="AT41" s="92">
        <v>1.329889491898939E-4</v>
      </c>
    </row>
    <row r="42" spans="1:46" x14ac:dyDescent="0.25">
      <c r="A42" s="91" t="s">
        <v>86</v>
      </c>
      <c r="B42" s="92">
        <v>0.45108142495155334</v>
      </c>
      <c r="C42" s="92">
        <v>0.27086582779884338</v>
      </c>
      <c r="D42" s="92">
        <v>0.20442064106464386</v>
      </c>
      <c r="E42" s="92">
        <v>0.37826293706893921</v>
      </c>
      <c r="F42" s="92">
        <v>0.14645060896873474</v>
      </c>
      <c r="G42" s="92">
        <v>0.28537526726722717</v>
      </c>
      <c r="H42" s="92">
        <v>2.7052681893110275E-2</v>
      </c>
      <c r="I42" s="92">
        <v>0.36741474270820618</v>
      </c>
      <c r="J42" s="92">
        <v>0.29737609624862671</v>
      </c>
      <c r="K42" s="92">
        <v>2.2781206294894218E-2</v>
      </c>
      <c r="L42" s="92">
        <v>2.447623573243618E-2</v>
      </c>
      <c r="M42" s="92">
        <v>0.69496238231658936</v>
      </c>
      <c r="N42" s="92">
        <v>0.12699165940284729</v>
      </c>
      <c r="O42" s="92">
        <v>0.13499219715595245</v>
      </c>
      <c r="P42" s="92">
        <v>0.2637467086315155</v>
      </c>
      <c r="Q42" s="92">
        <v>0.34754899144172668</v>
      </c>
      <c r="R42" s="92">
        <v>0.12997491657733917</v>
      </c>
      <c r="S42" s="92">
        <v>0.17506271600723267</v>
      </c>
      <c r="T42" s="92">
        <v>4.9088072031736374E-2</v>
      </c>
      <c r="U42" s="92">
        <v>3.4578613936901093E-2</v>
      </c>
      <c r="V42" s="92">
        <v>0.45935317873954773</v>
      </c>
      <c r="W42" s="92">
        <v>0.35934638977050781</v>
      </c>
      <c r="X42" s="92">
        <v>0.18130043148994446</v>
      </c>
      <c r="Y42" s="92">
        <v>6.9949224591255188E-2</v>
      </c>
      <c r="Z42" s="92">
        <v>0.12520042061805725</v>
      </c>
      <c r="AA42" s="92">
        <v>3.3471405506134033E-2</v>
      </c>
      <c r="AB42" s="92">
        <v>6.7276857793331146E-2</v>
      </c>
      <c r="AC42" s="92">
        <v>7.0817745290696621E-3</v>
      </c>
      <c r="AD42" s="92">
        <v>7.9703368246555328E-2</v>
      </c>
      <c r="AE42" s="92">
        <v>3.4607160836458206E-2</v>
      </c>
      <c r="AF42" s="92">
        <v>3.4072687849402428E-3</v>
      </c>
      <c r="AG42" s="92">
        <v>0.26088988780975342</v>
      </c>
      <c r="AH42" s="92">
        <v>3.1902112066745758E-2</v>
      </c>
      <c r="AI42" s="92">
        <v>0.14075250923633575</v>
      </c>
      <c r="AJ42" s="92">
        <v>4.9749951809644699E-2</v>
      </c>
      <c r="AK42" s="92">
        <v>0.21117976307868958</v>
      </c>
      <c r="AL42" s="92">
        <v>5.1908042281866074E-2</v>
      </c>
      <c r="AM42" s="92">
        <v>1.4641842804849148E-2</v>
      </c>
      <c r="AN42" s="92">
        <v>0.12453169375658035</v>
      </c>
      <c r="AO42" s="92">
        <v>0.11873099207878113</v>
      </c>
      <c r="AP42" s="92">
        <v>5.5919187143445015E-3</v>
      </c>
      <c r="AQ42" s="92">
        <v>2.6034235954284668E-2</v>
      </c>
      <c r="AR42" s="92">
        <v>5.2451126277446747E-2</v>
      </c>
      <c r="AS42" s="92">
        <v>0.20427167415618896</v>
      </c>
      <c r="AT42" s="92">
        <v>1.5624743537046015E-4</v>
      </c>
    </row>
    <row r="43" spans="1:46" x14ac:dyDescent="0.25">
      <c r="A43" s="91" t="s">
        <v>87</v>
      </c>
      <c r="B43" s="92">
        <v>0.50412696599960327</v>
      </c>
      <c r="C43" s="92">
        <v>7.9999998211860657E-2</v>
      </c>
      <c r="D43" s="92">
        <v>0.22984127700328827</v>
      </c>
      <c r="E43" s="92">
        <v>0.55746030807495117</v>
      </c>
      <c r="F43" s="92">
        <v>0.1326984167098999</v>
      </c>
      <c r="G43" s="92">
        <v>0.24380952119827271</v>
      </c>
      <c r="H43" s="92">
        <v>6.1587300151586533E-2</v>
      </c>
      <c r="I43" s="92">
        <v>0.16761904954910278</v>
      </c>
      <c r="J43" s="92">
        <v>0.2901587188243866</v>
      </c>
      <c r="K43" s="92">
        <v>0.23682539165019989</v>
      </c>
      <c r="L43" s="92">
        <v>1.0158729739487171E-2</v>
      </c>
      <c r="M43" s="92">
        <v>0.7606348991394043</v>
      </c>
      <c r="N43" s="92">
        <v>9.6507936716079712E-2</v>
      </c>
      <c r="O43" s="92">
        <v>0.1053968220949173</v>
      </c>
      <c r="P43" s="92">
        <v>0.24380952119827271</v>
      </c>
      <c r="Q43" s="92">
        <v>0.41523808240890503</v>
      </c>
      <c r="R43" s="92">
        <v>2.2857142612338066E-2</v>
      </c>
      <c r="S43" s="92">
        <v>0.17015872895717621</v>
      </c>
      <c r="T43" s="92">
        <v>8.2539685070514679E-2</v>
      </c>
      <c r="U43" s="92">
        <v>6.5396822988986969E-2</v>
      </c>
      <c r="V43" s="92">
        <v>0.40190476179122925</v>
      </c>
      <c r="W43" s="92">
        <v>0.21587301790714264</v>
      </c>
      <c r="X43" s="92">
        <v>0.38222223520278931</v>
      </c>
      <c r="Y43" s="92">
        <v>0.16421568393707275</v>
      </c>
      <c r="Z43" s="92">
        <v>0.10784313827753067</v>
      </c>
      <c r="AA43" s="92">
        <v>0.11335784196853638</v>
      </c>
      <c r="AB43" s="92">
        <v>0.1458333283662796</v>
      </c>
      <c r="AC43" s="92">
        <v>3.0637255404144526E-3</v>
      </c>
      <c r="AD43" s="92">
        <v>0.17830882966518402</v>
      </c>
      <c r="AE43" s="92">
        <v>2.0220588892698288E-2</v>
      </c>
      <c r="AF43" s="92">
        <v>3.5539217293262482E-2</v>
      </c>
      <c r="AG43" s="92">
        <v>0.36580881476402283</v>
      </c>
      <c r="AH43" s="92">
        <v>1.9951594993472099E-2</v>
      </c>
      <c r="AI43" s="92">
        <v>8.5364378988742828E-2</v>
      </c>
      <c r="AJ43" s="92">
        <v>6.0441672801971436E-2</v>
      </c>
      <c r="AK43" s="92">
        <v>0.24926844239234924</v>
      </c>
      <c r="AL43" s="92">
        <v>6.3056498765945435E-2</v>
      </c>
      <c r="AM43" s="92">
        <v>1.199172530323267E-2</v>
      </c>
      <c r="AN43" s="92">
        <v>0.11367679387331009</v>
      </c>
      <c r="AO43" s="92">
        <v>0.10127078741788864</v>
      </c>
      <c r="AP43" s="92">
        <v>1.8423950299620628E-2</v>
      </c>
      <c r="AQ43" s="92">
        <v>2.8074804693460464E-2</v>
      </c>
      <c r="AR43" s="92">
        <v>6.3074946403503418E-2</v>
      </c>
      <c r="AS43" s="92">
        <v>0.20535600185394287</v>
      </c>
      <c r="AT43" s="92">
        <v>0</v>
      </c>
    </row>
    <row r="44" spans="1:46" x14ac:dyDescent="0.25">
      <c r="A44" s="91" t="s">
        <v>88</v>
      </c>
      <c r="B44" s="92">
        <v>0.43258848786354065</v>
      </c>
      <c r="C44" s="92">
        <v>0.17700226604938507</v>
      </c>
      <c r="D44" s="92">
        <v>0.20369905233383179</v>
      </c>
      <c r="E44" s="92">
        <v>0.45074900984764099</v>
      </c>
      <c r="F44" s="92">
        <v>0.16854967176914215</v>
      </c>
      <c r="G44" s="92">
        <v>0.24721734225749969</v>
      </c>
      <c r="H44" s="92">
        <v>4.0087036788463593E-2</v>
      </c>
      <c r="I44" s="92">
        <v>0.20026780664920807</v>
      </c>
      <c r="J44" s="92">
        <v>0.47543728351593018</v>
      </c>
      <c r="K44" s="92">
        <v>3.6990541964769363E-2</v>
      </c>
      <c r="L44" s="92">
        <v>0</v>
      </c>
      <c r="M44" s="92">
        <v>0.70123022794723511</v>
      </c>
      <c r="N44" s="92">
        <v>0.16051551699638367</v>
      </c>
      <c r="O44" s="92">
        <v>0.1093815416097641</v>
      </c>
      <c r="P44" s="92">
        <v>0.29056826233863831</v>
      </c>
      <c r="Q44" s="92">
        <v>0.42062097787857056</v>
      </c>
      <c r="R44" s="92">
        <v>1.1298016645014286E-2</v>
      </c>
      <c r="S44" s="92">
        <v>5.4397858679294586E-2</v>
      </c>
      <c r="T44" s="92">
        <v>0.15156079828739166</v>
      </c>
      <c r="U44" s="92">
        <v>7.1554102003574371E-2</v>
      </c>
      <c r="V44" s="92">
        <v>0.44832202792167664</v>
      </c>
      <c r="W44" s="92">
        <v>0.45652356743812561</v>
      </c>
      <c r="X44" s="92">
        <v>9.5154404640197754E-2</v>
      </c>
      <c r="Y44" s="92">
        <v>1.5995405614376068E-2</v>
      </c>
      <c r="Z44" s="92">
        <v>9.5398247241973877E-2</v>
      </c>
      <c r="AA44" s="92">
        <v>2.5920761749148369E-2</v>
      </c>
      <c r="AB44" s="92">
        <v>5.3400050848722458E-2</v>
      </c>
      <c r="AC44" s="92">
        <v>1.7225822666659951E-3</v>
      </c>
      <c r="AD44" s="92">
        <v>0.10343696177005768</v>
      </c>
      <c r="AE44" s="92">
        <v>1.0581576265394688E-2</v>
      </c>
      <c r="AF44" s="92">
        <v>8.2027725875377655E-4</v>
      </c>
      <c r="AG44" s="92">
        <v>0.30063161253929138</v>
      </c>
      <c r="AH44" s="92">
        <v>3.3207394182682037E-2</v>
      </c>
      <c r="AI44" s="92">
        <v>0.1455308198928833</v>
      </c>
      <c r="AJ44" s="92">
        <v>4.8606876283884048E-2</v>
      </c>
      <c r="AK44" s="92">
        <v>0.21099869906902313</v>
      </c>
      <c r="AL44" s="92">
        <v>5.2835501730442047E-2</v>
      </c>
      <c r="AM44" s="92">
        <v>1.7636531963944435E-2</v>
      </c>
      <c r="AN44" s="92">
        <v>0.11128769814968109</v>
      </c>
      <c r="AO44" s="92">
        <v>0.1143193319439888</v>
      </c>
      <c r="AP44" s="92">
        <v>3.7485174834728241E-3</v>
      </c>
      <c r="AQ44" s="92">
        <v>2.5798197835683823E-2</v>
      </c>
      <c r="AR44" s="92">
        <v>4.570244625210762E-2</v>
      </c>
      <c r="AS44" s="92">
        <v>0.22133629024028778</v>
      </c>
      <c r="AT44" s="92">
        <v>2.1990875247865915E-3</v>
      </c>
    </row>
    <row r="45" spans="1:46" x14ac:dyDescent="0.25">
      <c r="A45" s="91" t="s">
        <v>89</v>
      </c>
      <c r="B45" s="92">
        <v>0.27102077007293701</v>
      </c>
      <c r="C45" s="92">
        <v>6.623414158821106E-2</v>
      </c>
      <c r="D45" s="92">
        <v>0.15924163162708282</v>
      </c>
      <c r="E45" s="92">
        <v>0.5243079662322998</v>
      </c>
      <c r="F45" s="92">
        <v>0.2502162754535675</v>
      </c>
      <c r="G45" s="92">
        <v>0.72964245080947876</v>
      </c>
      <c r="H45" s="92">
        <v>5.6300461292266846E-2</v>
      </c>
      <c r="I45" s="92">
        <v>9.7995966672897339E-2</v>
      </c>
      <c r="J45" s="92">
        <v>0.10596885532140732</v>
      </c>
      <c r="K45" s="92">
        <v>1.009227242320776E-2</v>
      </c>
      <c r="L45" s="92">
        <v>0</v>
      </c>
      <c r="M45" s="92">
        <v>0.44524222612380981</v>
      </c>
      <c r="N45" s="92">
        <v>0.25932815670967102</v>
      </c>
      <c r="O45" s="92">
        <v>0.27670127153396606</v>
      </c>
      <c r="P45" s="92">
        <v>0.11601787805557251</v>
      </c>
      <c r="Q45" s="92">
        <v>0.24431949853897095</v>
      </c>
      <c r="R45" s="92">
        <v>6.7747980356216431E-2</v>
      </c>
      <c r="S45" s="92">
        <v>0.2773212194442749</v>
      </c>
      <c r="T45" s="92">
        <v>0.1802191436290741</v>
      </c>
      <c r="U45" s="92">
        <v>0.11437427997589111</v>
      </c>
      <c r="V45" s="92">
        <v>0.46337947249412537</v>
      </c>
      <c r="W45" s="92">
        <v>0.33564013242721558</v>
      </c>
      <c r="X45" s="92">
        <v>0.20098039507865906</v>
      </c>
      <c r="Y45" s="92">
        <v>0.24159221351146698</v>
      </c>
      <c r="Z45" s="92">
        <v>4.2863819748163223E-2</v>
      </c>
      <c r="AA45" s="92">
        <v>1.6794346272945404E-2</v>
      </c>
      <c r="AB45" s="92">
        <v>1.6950111836194992E-2</v>
      </c>
      <c r="AC45" s="92">
        <v>7.490901742130518E-3</v>
      </c>
      <c r="AD45" s="92">
        <v>0.1702374666929245</v>
      </c>
      <c r="AE45" s="92">
        <v>3.7440348416566849E-2</v>
      </c>
      <c r="AF45" s="92">
        <v>1.9881334155797958E-2</v>
      </c>
      <c r="AG45" s="92">
        <v>0.43601581454277039</v>
      </c>
      <c r="AH45" s="92">
        <v>3.9442963898181915E-2</v>
      </c>
      <c r="AI45" s="92">
        <v>0.15774045884609222</v>
      </c>
      <c r="AJ45" s="92">
        <v>6.1915982514619827E-2</v>
      </c>
      <c r="AK45" s="92">
        <v>0.22723788022994995</v>
      </c>
      <c r="AL45" s="92">
        <v>6.4963862299919128E-2</v>
      </c>
      <c r="AM45" s="92">
        <v>1.795821450650692E-2</v>
      </c>
      <c r="AN45" s="92">
        <v>0.10919909179210663</v>
      </c>
      <c r="AO45" s="92">
        <v>6.9973312318325043E-2</v>
      </c>
      <c r="AP45" s="92">
        <v>1.9712990149855614E-2</v>
      </c>
      <c r="AQ45" s="92">
        <v>2.6700606569647789E-2</v>
      </c>
      <c r="AR45" s="92">
        <v>3.4722108393907547E-2</v>
      </c>
      <c r="AS45" s="92">
        <v>0.2090572863817215</v>
      </c>
      <c r="AT45" s="92">
        <v>8.1824557855725288E-4</v>
      </c>
    </row>
    <row r="46" spans="1:46" x14ac:dyDescent="0.25">
      <c r="A46" s="91" t="s">
        <v>90</v>
      </c>
      <c r="B46" s="92">
        <v>0.46867132186889648</v>
      </c>
      <c r="C46" s="92">
        <v>0.20982076227664948</v>
      </c>
      <c r="D46" s="92">
        <v>0.20782105624675751</v>
      </c>
      <c r="E46" s="92">
        <v>0.39942231774330139</v>
      </c>
      <c r="F46" s="92">
        <v>0.18293586373329163</v>
      </c>
      <c r="G46" s="92">
        <v>0.50666570663452148</v>
      </c>
      <c r="H46" s="92">
        <v>4.799288883805275E-2</v>
      </c>
      <c r="I46" s="92">
        <v>5.0066657364368439E-2</v>
      </c>
      <c r="J46" s="92">
        <v>0.34335654973983765</v>
      </c>
      <c r="K46" s="92">
        <v>5.1918234676122665E-2</v>
      </c>
      <c r="L46" s="92">
        <v>8.8875723304226995E-4</v>
      </c>
      <c r="M46" s="92">
        <v>0.6607169508934021</v>
      </c>
      <c r="N46" s="92">
        <v>0.11027995496988297</v>
      </c>
      <c r="O46" s="92">
        <v>0.19211968779563904</v>
      </c>
      <c r="P46" s="92">
        <v>7.7544070780277252E-2</v>
      </c>
      <c r="Q46" s="92">
        <v>0.29558584094047546</v>
      </c>
      <c r="R46" s="92">
        <v>0.21270923316478729</v>
      </c>
      <c r="S46" s="92">
        <v>0.19130499660968781</v>
      </c>
      <c r="T46" s="92">
        <v>0.16634573042392731</v>
      </c>
      <c r="U46" s="92">
        <v>5.6510146707296371E-2</v>
      </c>
      <c r="V46" s="92">
        <v>0.48844614624977112</v>
      </c>
      <c r="W46" s="92">
        <v>0.29151237010955811</v>
      </c>
      <c r="X46" s="92">
        <v>0.22004146873950958</v>
      </c>
      <c r="Y46" s="92">
        <v>0.18580588698387146</v>
      </c>
      <c r="Z46" s="92">
        <v>7.3229379951953888E-2</v>
      </c>
      <c r="AA46" s="92">
        <v>1.8507722765207291E-2</v>
      </c>
      <c r="AB46" s="92">
        <v>5.2754297852516174E-2</v>
      </c>
      <c r="AC46" s="92">
        <v>1.8289128318428993E-2</v>
      </c>
      <c r="AD46" s="92">
        <v>0.13334305584430695</v>
      </c>
      <c r="AE46" s="92">
        <v>3.6723986268043518E-2</v>
      </c>
      <c r="AF46" s="92">
        <v>9.8367827013134956E-3</v>
      </c>
      <c r="AG46" s="92">
        <v>0.52353543043136597</v>
      </c>
      <c r="AH46" s="92">
        <v>2.3788303136825562E-2</v>
      </c>
      <c r="AI46" s="92">
        <v>0.14845973253250122</v>
      </c>
      <c r="AJ46" s="92">
        <v>7.9943381249904633E-2</v>
      </c>
      <c r="AK46" s="92">
        <v>0.20792736113071442</v>
      </c>
      <c r="AL46" s="92">
        <v>5.9082355350255966E-2</v>
      </c>
      <c r="AM46" s="92">
        <v>2.673259936273098E-2</v>
      </c>
      <c r="AN46" s="92">
        <v>0.1055123582482338</v>
      </c>
      <c r="AO46" s="92">
        <v>9.0717867016792297E-2</v>
      </c>
      <c r="AP46" s="92">
        <v>9.8409345373511314E-3</v>
      </c>
      <c r="AQ46" s="92">
        <v>2.4614660069346428E-2</v>
      </c>
      <c r="AR46" s="92">
        <v>5.0927016884088516E-2</v>
      </c>
      <c r="AS46" s="92">
        <v>0.19619393348693848</v>
      </c>
      <c r="AT46" s="92">
        <v>4.7805609938222915E-5</v>
      </c>
    </row>
    <row r="47" spans="1:46" x14ac:dyDescent="0.25">
      <c r="A47" s="91" t="s">
        <v>91</v>
      </c>
      <c r="B47" s="92">
        <v>0.43417158722877502</v>
      </c>
      <c r="C47" s="92">
        <v>0.34911242127418518</v>
      </c>
      <c r="D47" s="92">
        <v>0.18417160212993622</v>
      </c>
      <c r="E47" s="92">
        <v>0.3165680468082428</v>
      </c>
      <c r="F47" s="92">
        <v>0.1501479297876358</v>
      </c>
      <c r="G47" s="92">
        <v>0.12573964893817902</v>
      </c>
      <c r="H47" s="92">
        <v>8.2840234041213989E-2</v>
      </c>
      <c r="I47" s="92">
        <v>0.1168639063835144</v>
      </c>
      <c r="J47" s="92">
        <v>0.64497041702270508</v>
      </c>
      <c r="K47" s="92">
        <v>2.958579920232296E-2</v>
      </c>
      <c r="L47" s="92">
        <v>0</v>
      </c>
      <c r="M47" s="92">
        <v>0.71375739574432373</v>
      </c>
      <c r="N47" s="92">
        <v>0.17603550851345062</v>
      </c>
      <c r="O47" s="92">
        <v>0.10946745425462723</v>
      </c>
      <c r="P47" s="92">
        <v>0.19822485744953156</v>
      </c>
      <c r="Q47" s="92">
        <v>0.42011833190917969</v>
      </c>
      <c r="R47" s="92">
        <v>8.2840234041213989E-2</v>
      </c>
      <c r="S47" s="92">
        <v>0.11390532553195953</v>
      </c>
      <c r="T47" s="92">
        <v>6.4349114894866943E-2</v>
      </c>
      <c r="U47" s="92">
        <v>0.12056212872266769</v>
      </c>
      <c r="V47" s="92">
        <v>0.44970414042472839</v>
      </c>
      <c r="W47" s="92">
        <v>0.53476333618164063</v>
      </c>
      <c r="X47" s="92">
        <v>1.5532544814050198E-2</v>
      </c>
      <c r="Y47" s="92">
        <v>4.9889948219060898E-2</v>
      </c>
      <c r="Z47" s="92">
        <v>0.2655906081199646</v>
      </c>
      <c r="AA47" s="92">
        <v>1.907556876540184E-2</v>
      </c>
      <c r="AB47" s="92">
        <v>2.0542919635772705E-2</v>
      </c>
      <c r="AC47" s="92">
        <v>3.6683785729110241E-3</v>
      </c>
      <c r="AD47" s="92">
        <v>5.7226706296205521E-2</v>
      </c>
      <c r="AE47" s="92">
        <v>3.6683785729110241E-3</v>
      </c>
      <c r="AF47" s="92">
        <v>2.4944974109530449E-2</v>
      </c>
      <c r="AG47" s="92">
        <v>0.21129859983921051</v>
      </c>
      <c r="AH47" s="92">
        <v>2.4598360061645508E-2</v>
      </c>
      <c r="AI47" s="92">
        <v>0.11557196080684662</v>
      </c>
      <c r="AJ47" s="92">
        <v>5.5243797600269318E-2</v>
      </c>
      <c r="AK47" s="92">
        <v>0.29165554046630859</v>
      </c>
      <c r="AL47" s="92">
        <v>4.0408764034509659E-2</v>
      </c>
      <c r="AM47" s="92">
        <v>1.5982622280716896E-2</v>
      </c>
      <c r="AN47" s="92">
        <v>0.11686886847019196</v>
      </c>
      <c r="AO47" s="92">
        <v>9.921562671661377E-2</v>
      </c>
      <c r="AP47" s="92">
        <v>1.4400741085410118E-2</v>
      </c>
      <c r="AQ47" s="92">
        <v>2.9298059642314911E-2</v>
      </c>
      <c r="AR47" s="92">
        <v>3.528599813580513E-2</v>
      </c>
      <c r="AS47" s="92">
        <v>0.18600402772426605</v>
      </c>
      <c r="AT47" s="92">
        <v>6.3991916249506176E-5</v>
      </c>
    </row>
    <row r="48" spans="1:46" x14ac:dyDescent="0.25">
      <c r="A48" s="91" t="s">
        <v>92</v>
      </c>
      <c r="B48" s="92">
        <v>0.34898996353149414</v>
      </c>
      <c r="C48" s="92">
        <v>5.0612650811672211E-2</v>
      </c>
      <c r="D48" s="92">
        <v>0.17888288199901581</v>
      </c>
      <c r="E48" s="92">
        <v>0.54056739807128906</v>
      </c>
      <c r="F48" s="92">
        <v>0.22993707656860352</v>
      </c>
      <c r="G48" s="92">
        <v>0.4526989758014679</v>
      </c>
      <c r="H48" s="92">
        <v>0.11204326897859573</v>
      </c>
      <c r="I48" s="92">
        <v>0.19063913822174072</v>
      </c>
      <c r="J48" s="92">
        <v>0.23164808750152588</v>
      </c>
      <c r="K48" s="92">
        <v>1.2970526702702045E-2</v>
      </c>
      <c r="L48" s="92">
        <v>9.7140967845916748E-3</v>
      </c>
      <c r="M48" s="92">
        <v>0.46732529997825623</v>
      </c>
      <c r="N48" s="92">
        <v>0.22342422604560852</v>
      </c>
      <c r="O48" s="92">
        <v>0.28573793172836304</v>
      </c>
      <c r="P48" s="92">
        <v>0.12043271958827972</v>
      </c>
      <c r="Q48" s="92">
        <v>0.22309306263923645</v>
      </c>
      <c r="R48" s="92">
        <v>7.186223566532135E-2</v>
      </c>
      <c r="S48" s="92">
        <v>0.14526990056037903</v>
      </c>
      <c r="T48" s="92">
        <v>0.24235567450523376</v>
      </c>
      <c r="U48" s="92">
        <v>0.19698642194271088</v>
      </c>
      <c r="V48" s="92">
        <v>0.57108950614929199</v>
      </c>
      <c r="W48" s="92">
        <v>0.23805055022239685</v>
      </c>
      <c r="X48" s="92">
        <v>0.19085991382598877</v>
      </c>
      <c r="Y48" s="92">
        <v>0.14576546847820282</v>
      </c>
      <c r="Z48" s="92">
        <v>4.668838158249855E-2</v>
      </c>
      <c r="AA48" s="92">
        <v>4.8317047767341137E-3</v>
      </c>
      <c r="AB48" s="92">
        <v>2.5624321773648262E-2</v>
      </c>
      <c r="AC48" s="92">
        <v>3.5287730861455202E-3</v>
      </c>
      <c r="AD48" s="92">
        <v>6.4712271094322205E-2</v>
      </c>
      <c r="AE48" s="92">
        <v>8.0890338867902756E-3</v>
      </c>
      <c r="AF48" s="92">
        <v>1.5038002282381058E-2</v>
      </c>
      <c r="AG48" s="92">
        <v>0.13697068393230438</v>
      </c>
      <c r="AH48" s="92">
        <v>2.9057405889034271E-2</v>
      </c>
      <c r="AI48" s="92">
        <v>0.2035181075334549</v>
      </c>
      <c r="AJ48" s="92">
        <v>5.5123288184404373E-2</v>
      </c>
      <c r="AK48" s="92">
        <v>0.21906371414661407</v>
      </c>
      <c r="AL48" s="92">
        <v>5.1190532743930817E-2</v>
      </c>
      <c r="AM48" s="92">
        <v>1.8730953335762024E-2</v>
      </c>
      <c r="AN48" s="92">
        <v>0.10339329391717911</v>
      </c>
      <c r="AO48" s="92">
        <v>6.3427448272705078E-2</v>
      </c>
      <c r="AP48" s="92">
        <v>4.5140068978071213E-3</v>
      </c>
      <c r="AQ48" s="92">
        <v>3.342132642865181E-2</v>
      </c>
      <c r="AR48" s="92">
        <v>6.5319910645484924E-2</v>
      </c>
      <c r="AS48" s="92">
        <v>0.17454135417938232</v>
      </c>
      <c r="AT48" s="92">
        <v>7.7560693025588989E-3</v>
      </c>
    </row>
    <row r="49" spans="1:46" x14ac:dyDescent="0.25">
      <c r="A49" s="91" t="s">
        <v>93</v>
      </c>
      <c r="B49" s="92">
        <v>0.39243826270103455</v>
      </c>
      <c r="C49" s="92">
        <v>1.8248585984110832E-2</v>
      </c>
      <c r="D49" s="92">
        <v>0.19339004158973694</v>
      </c>
      <c r="E49" s="92">
        <v>0.57578593492507935</v>
      </c>
      <c r="F49" s="92">
        <v>0.21257540583610535</v>
      </c>
      <c r="G49" s="92">
        <v>0.25075879693031311</v>
      </c>
      <c r="H49" s="92">
        <v>0.14441488683223724</v>
      </c>
      <c r="I49" s="92">
        <v>8.5172556340694427E-2</v>
      </c>
      <c r="J49" s="92">
        <v>0.33720538020133972</v>
      </c>
      <c r="K49" s="92">
        <v>0.18244838714599609</v>
      </c>
      <c r="L49" s="92">
        <v>1.0641885921359062E-2</v>
      </c>
      <c r="M49" s="92">
        <v>0.36534643173217773</v>
      </c>
      <c r="N49" s="92">
        <v>0.25147074460983276</v>
      </c>
      <c r="O49" s="92">
        <v>0.34571138024330139</v>
      </c>
      <c r="P49" s="92">
        <v>2.6792071759700775E-2</v>
      </c>
      <c r="Q49" s="92">
        <v>9.862479567527771E-2</v>
      </c>
      <c r="R49" s="92">
        <v>0.22265522181987762</v>
      </c>
      <c r="S49" s="92">
        <v>0.12208191305398941</v>
      </c>
      <c r="T49" s="92">
        <v>0.29703602194786072</v>
      </c>
      <c r="U49" s="92">
        <v>0.23280997574329376</v>
      </c>
      <c r="V49" s="92">
        <v>0.37804922461509705</v>
      </c>
      <c r="W49" s="92">
        <v>0.40828868746757507</v>
      </c>
      <c r="X49" s="92">
        <v>0.21366208791732788</v>
      </c>
      <c r="Y49" s="92">
        <v>5.4420769214630127E-2</v>
      </c>
      <c r="Z49" s="92">
        <v>3.3957973122596741E-2</v>
      </c>
      <c r="AA49" s="92">
        <v>1.7932450398802757E-2</v>
      </c>
      <c r="AB49" s="92">
        <v>2.0609483122825623E-2</v>
      </c>
      <c r="AC49" s="92">
        <v>1.987604983150959E-2</v>
      </c>
      <c r="AD49" s="92">
        <v>8.8525429368019104E-2</v>
      </c>
      <c r="AE49" s="92">
        <v>3.9898786693811417E-2</v>
      </c>
      <c r="AF49" s="92">
        <v>3.6745022982358932E-2</v>
      </c>
      <c r="AG49" s="92">
        <v>0.24900069832801819</v>
      </c>
      <c r="AH49" s="92">
        <v>4.1564185172319412E-2</v>
      </c>
      <c r="AI49" s="92">
        <v>0.15429836511611938</v>
      </c>
      <c r="AJ49" s="92">
        <v>6.2568582594394684E-2</v>
      </c>
      <c r="AK49" s="92">
        <v>0.22078810632228851</v>
      </c>
      <c r="AL49" s="92">
        <v>4.4479351490736008E-2</v>
      </c>
      <c r="AM49" s="92">
        <v>4.9628257751464844E-2</v>
      </c>
      <c r="AN49" s="92">
        <v>9.983418881893158E-2</v>
      </c>
      <c r="AO49" s="92">
        <v>7.9758152365684509E-2</v>
      </c>
      <c r="AP49" s="92">
        <v>2.7357826009392738E-2</v>
      </c>
      <c r="AQ49" s="92">
        <v>2.8893711045384407E-2</v>
      </c>
      <c r="AR49" s="92">
        <v>4.9845278263092041E-2</v>
      </c>
      <c r="AS49" s="92">
        <v>0.18254818022251129</v>
      </c>
      <c r="AT49" s="92">
        <v>0</v>
      </c>
    </row>
    <row r="50" spans="1:46" x14ac:dyDescent="0.25">
      <c r="A50" s="91" t="s">
        <v>94</v>
      </c>
      <c r="B50" s="92">
        <v>0.47004514932632446</v>
      </c>
      <c r="C50" s="92">
        <v>0.10361099988222122</v>
      </c>
      <c r="D50" s="92">
        <v>0.19368074834346771</v>
      </c>
      <c r="E50" s="92">
        <v>0.51579809188842773</v>
      </c>
      <c r="F50" s="92">
        <v>0.18691013753414154</v>
      </c>
      <c r="G50" s="92">
        <v>5.4164957255125046E-2</v>
      </c>
      <c r="H50" s="92">
        <v>1.6208453103899956E-2</v>
      </c>
      <c r="I50" s="92">
        <v>8.3709478378295898E-2</v>
      </c>
      <c r="J50" s="92">
        <v>0.81432086229324341</v>
      </c>
      <c r="K50" s="92">
        <v>3.1596224755048752E-2</v>
      </c>
      <c r="L50" s="92">
        <v>4.9240868538618088E-3</v>
      </c>
      <c r="M50" s="92">
        <v>0.58678704500198364</v>
      </c>
      <c r="N50" s="92">
        <v>0.23922856152057648</v>
      </c>
      <c r="O50" s="92">
        <v>0.16659827530384064</v>
      </c>
      <c r="P50" s="92">
        <v>0.31801396608352661</v>
      </c>
      <c r="Q50" s="92">
        <v>0.557037353515625</v>
      </c>
      <c r="R50" s="92">
        <v>7.180960476398468E-2</v>
      </c>
      <c r="S50" s="92">
        <v>5.7447683066129684E-3</v>
      </c>
      <c r="T50" s="92">
        <v>2.3184243589639664E-2</v>
      </c>
      <c r="U50" s="92">
        <v>2.4210093542933464E-2</v>
      </c>
      <c r="V50" s="92">
        <v>0.26754206418991089</v>
      </c>
      <c r="W50" s="92">
        <v>0.1551087349653244</v>
      </c>
      <c r="X50" s="92">
        <v>0.57734918594360352</v>
      </c>
      <c r="Y50" s="92">
        <v>0.13617277145385742</v>
      </c>
      <c r="Z50" s="92">
        <v>4.1391722857952118E-2</v>
      </c>
      <c r="AA50" s="92">
        <v>1.8996201455593109E-2</v>
      </c>
      <c r="AB50" s="92">
        <v>0.17836432158946991</v>
      </c>
      <c r="AC50" s="92">
        <v>1.9996000919491053E-3</v>
      </c>
      <c r="AD50" s="92">
        <v>7.7184565365314484E-2</v>
      </c>
      <c r="AE50" s="92">
        <v>4.5990799553692341E-3</v>
      </c>
      <c r="AF50" s="92">
        <v>1.399720087647438E-3</v>
      </c>
      <c r="AG50" s="92">
        <v>0.23055389523506165</v>
      </c>
      <c r="AH50" s="92">
        <v>3.665456548333168E-2</v>
      </c>
      <c r="AI50" s="92">
        <v>0.10997045040130615</v>
      </c>
      <c r="AJ50" s="92">
        <v>5.2453350275754929E-2</v>
      </c>
      <c r="AK50" s="92">
        <v>0.28870120644569397</v>
      </c>
      <c r="AL50" s="92">
        <v>3.7566430866718292E-2</v>
      </c>
      <c r="AM50" s="92">
        <v>1.2971259653568268E-2</v>
      </c>
      <c r="AN50" s="92">
        <v>0.10489091277122498</v>
      </c>
      <c r="AO50" s="92">
        <v>6.7622952163219452E-2</v>
      </c>
      <c r="AP50" s="92">
        <v>3.2125640660524368E-2</v>
      </c>
      <c r="AQ50" s="92">
        <v>2.6214191690087318E-2</v>
      </c>
      <c r="AR50" s="92">
        <v>7.3969811201095581E-2</v>
      </c>
      <c r="AS50" s="92">
        <v>0.19198581576347351</v>
      </c>
      <c r="AT50" s="92">
        <v>1.5279741492122412E-3</v>
      </c>
    </row>
    <row r="51" spans="1:46" x14ac:dyDescent="0.25">
      <c r="A51" s="91" t="s">
        <v>95</v>
      </c>
      <c r="B51" s="92">
        <v>0.41207987070083618</v>
      </c>
      <c r="C51" s="92">
        <v>9.6363045275211334E-2</v>
      </c>
      <c r="D51" s="92">
        <v>0.23006981611251831</v>
      </c>
      <c r="E51" s="92">
        <v>0.51542460918426514</v>
      </c>
      <c r="F51" s="92">
        <v>0.15814255177974701</v>
      </c>
      <c r="G51" s="92">
        <v>0.42555609345436096</v>
      </c>
      <c r="H51" s="92">
        <v>8.9219026267528534E-2</v>
      </c>
      <c r="I51" s="92">
        <v>0.14831952750682831</v>
      </c>
      <c r="J51" s="92">
        <v>0.29874980449676514</v>
      </c>
      <c r="K51" s="92">
        <v>3.8155544549226761E-2</v>
      </c>
      <c r="L51" s="92">
        <v>0.15765546262264252</v>
      </c>
      <c r="M51" s="92">
        <v>0.39982140064239502</v>
      </c>
      <c r="N51" s="92">
        <v>0.24119174480438232</v>
      </c>
      <c r="O51" s="92">
        <v>0.17697678506374359</v>
      </c>
      <c r="P51" s="92">
        <v>0.15984737873077393</v>
      </c>
      <c r="Q51" s="92">
        <v>0.34900146722793579</v>
      </c>
      <c r="R51" s="92">
        <v>5.4148402065038681E-2</v>
      </c>
      <c r="S51" s="92">
        <v>0.24167884886264801</v>
      </c>
      <c r="T51" s="92">
        <v>0.13565513491630554</v>
      </c>
      <c r="U51" s="92">
        <v>5.9668775647878647E-2</v>
      </c>
      <c r="V51" s="92">
        <v>0.5612112283706665</v>
      </c>
      <c r="W51" s="92">
        <v>0.20173729956150055</v>
      </c>
      <c r="X51" s="92">
        <v>0.23705147206783295</v>
      </c>
      <c r="Y51" s="92">
        <v>9.1181717813014984E-2</v>
      </c>
      <c r="Z51" s="92">
        <v>8.6075536906719208E-2</v>
      </c>
      <c r="AA51" s="92">
        <v>3.3311720937490463E-2</v>
      </c>
      <c r="AB51" s="92">
        <v>5.6086886674165726E-2</v>
      </c>
      <c r="AC51" s="92">
        <v>8.7534449994564056E-3</v>
      </c>
      <c r="AD51" s="92">
        <v>0.20732696354389191</v>
      </c>
      <c r="AE51" s="92">
        <v>2.1478358656167984E-2</v>
      </c>
      <c r="AF51" s="92">
        <v>8.9155454188585281E-3</v>
      </c>
      <c r="AG51" s="92">
        <v>0.347138911485672</v>
      </c>
      <c r="AH51" s="92">
        <v>2.7223845943808556E-2</v>
      </c>
      <c r="AI51" s="92">
        <v>0.11340141296386719</v>
      </c>
      <c r="AJ51" s="92">
        <v>4.6814456582069397E-2</v>
      </c>
      <c r="AK51" s="92">
        <v>0.22197400033473969</v>
      </c>
      <c r="AL51" s="92">
        <v>5.3322054445743561E-2</v>
      </c>
      <c r="AM51" s="92">
        <v>1.672276109457016E-2</v>
      </c>
      <c r="AN51" s="92">
        <v>9.8163984715938568E-2</v>
      </c>
      <c r="AO51" s="92">
        <v>0.16435082256793976</v>
      </c>
      <c r="AP51" s="92">
        <v>1.0839687660336494E-2</v>
      </c>
      <c r="AQ51" s="92">
        <v>2.6950832456350327E-2</v>
      </c>
      <c r="AR51" s="92">
        <v>4.5874487608671188E-2</v>
      </c>
      <c r="AS51" s="92">
        <v>0.19309933483600616</v>
      </c>
      <c r="AT51" s="92">
        <v>8.4861479699611664E-3</v>
      </c>
    </row>
    <row r="52" spans="1:46" x14ac:dyDescent="0.25">
      <c r="A52" s="91" t="s">
        <v>96</v>
      </c>
      <c r="B52" s="92">
        <v>0.49381187558174133</v>
      </c>
      <c r="C52" s="92">
        <v>0.35396039485931396</v>
      </c>
      <c r="D52" s="92">
        <v>0.21349009871482849</v>
      </c>
      <c r="E52" s="92">
        <v>0.33601483702659607</v>
      </c>
      <c r="F52" s="92">
        <v>9.6534654498100281E-2</v>
      </c>
      <c r="G52" s="92">
        <v>0.30074256658554077</v>
      </c>
      <c r="H52" s="92">
        <v>2.1658414974808693E-2</v>
      </c>
      <c r="I52" s="92">
        <v>2.7846533805131912E-2</v>
      </c>
      <c r="J52" s="92">
        <v>0.5544554591178894</v>
      </c>
      <c r="K52" s="92">
        <v>9.5297031104564667E-2</v>
      </c>
      <c r="L52" s="92">
        <v>3.217821940779686E-2</v>
      </c>
      <c r="M52" s="92">
        <v>0.79393565654754639</v>
      </c>
      <c r="N52" s="92">
        <v>8.292078971862793E-2</v>
      </c>
      <c r="O52" s="92">
        <v>8.9727722108364105E-2</v>
      </c>
      <c r="P52" s="92">
        <v>0.26670792698860168</v>
      </c>
      <c r="Q52" s="92">
        <v>0.53836631774902344</v>
      </c>
      <c r="R52" s="92">
        <v>3.836633637547493E-2</v>
      </c>
      <c r="S52" s="92">
        <v>9.2821784317493439E-2</v>
      </c>
      <c r="T52" s="92">
        <v>5.0123762339353561E-2</v>
      </c>
      <c r="U52" s="92">
        <v>1.3613861054182053E-2</v>
      </c>
      <c r="V52" s="92">
        <v>0.38242575526237488</v>
      </c>
      <c r="W52" s="92">
        <v>0.31559404730796814</v>
      </c>
      <c r="X52" s="92">
        <v>0.30198019742965698</v>
      </c>
      <c r="Y52" s="92">
        <v>2.714373916387558E-2</v>
      </c>
      <c r="Z52" s="92">
        <v>0.15360888838768005</v>
      </c>
      <c r="AA52" s="92">
        <v>1.295496616512537E-2</v>
      </c>
      <c r="AB52" s="92">
        <v>3.454657644033432E-2</v>
      </c>
      <c r="AC52" s="92">
        <v>1.2338062515482306E-3</v>
      </c>
      <c r="AD52" s="92">
        <v>0.12646514177322388</v>
      </c>
      <c r="AE52" s="92">
        <v>6.785934790968895E-3</v>
      </c>
      <c r="AF52" s="92">
        <v>1.8507094355300069E-3</v>
      </c>
      <c r="AG52" s="92">
        <v>0.20296113193035126</v>
      </c>
      <c r="AH52" s="92">
        <v>3.4787286072969437E-2</v>
      </c>
      <c r="AI52" s="92">
        <v>7.9807691276073456E-2</v>
      </c>
      <c r="AJ52" s="92">
        <v>7.982250303030014E-2</v>
      </c>
      <c r="AK52" s="92">
        <v>0.24014492332935333</v>
      </c>
      <c r="AL52" s="92">
        <v>4.3155401945114136E-2</v>
      </c>
      <c r="AM52" s="92">
        <v>7.7422820031642914E-3</v>
      </c>
      <c r="AN52" s="92">
        <v>0.14589008688926697</v>
      </c>
      <c r="AO52" s="92">
        <v>3.8487449288368225E-2</v>
      </c>
      <c r="AP52" s="92">
        <v>7.2405971586704254E-2</v>
      </c>
      <c r="AQ52" s="92">
        <v>1.4638706110417843E-2</v>
      </c>
      <c r="AR52" s="92">
        <v>8.482823520898819E-2</v>
      </c>
      <c r="AS52" s="92">
        <v>0.19293884932994843</v>
      </c>
      <c r="AT52" s="92">
        <v>1.3789146032650024E-4</v>
      </c>
    </row>
    <row r="53" spans="1:46" x14ac:dyDescent="0.25">
      <c r="A53" s="91" t="s">
        <v>97</v>
      </c>
      <c r="B53" s="92">
        <v>0.45088285207748413</v>
      </c>
      <c r="C53" s="92">
        <v>0.3705545961856842</v>
      </c>
      <c r="D53" s="92">
        <v>0.12036807090044022</v>
      </c>
      <c r="E53" s="92">
        <v>0.2979358434677124</v>
      </c>
      <c r="F53" s="92">
        <v>0.21114151179790497</v>
      </c>
      <c r="G53" s="92">
        <v>0.99577218294143677</v>
      </c>
      <c r="H53" s="92">
        <v>4.9738871166482568E-4</v>
      </c>
      <c r="I53" s="92">
        <v>1.7408605199307203E-3</v>
      </c>
      <c r="J53" s="92">
        <v>9.9477742332965136E-4</v>
      </c>
      <c r="K53" s="92">
        <v>9.9477742332965136E-4</v>
      </c>
      <c r="L53" s="92">
        <v>0.14822183549404144</v>
      </c>
      <c r="M53" s="92">
        <v>0.57075351476669312</v>
      </c>
      <c r="N53" s="92">
        <v>7.0629194378852844E-2</v>
      </c>
      <c r="O53" s="92">
        <v>0.20616762340068817</v>
      </c>
      <c r="P53" s="92">
        <v>4.7251926735043526E-3</v>
      </c>
      <c r="Q53" s="92">
        <v>2.8599850833415985E-2</v>
      </c>
      <c r="R53" s="92">
        <v>0.60159164667129517</v>
      </c>
      <c r="S53" s="92">
        <v>0.31783139705657959</v>
      </c>
      <c r="T53" s="92">
        <v>4.0785875171422958E-2</v>
      </c>
      <c r="U53" s="92">
        <v>6.4660534262657166E-3</v>
      </c>
      <c r="V53" s="92">
        <v>0.2753046452999115</v>
      </c>
      <c r="W53" s="92">
        <v>0.29470279812812805</v>
      </c>
      <c r="X53" s="92">
        <v>0.42999252676963806</v>
      </c>
      <c r="Y53" s="92">
        <v>0.13225963711738586</v>
      </c>
      <c r="Z53" s="92">
        <v>5.9053197503089905E-2</v>
      </c>
      <c r="AA53" s="92">
        <v>1.4641288435086608E-3</v>
      </c>
      <c r="AB53" s="92">
        <v>7.8086871653795242E-3</v>
      </c>
      <c r="AC53" s="92">
        <v>3.928745910525322E-2</v>
      </c>
      <c r="AD53" s="92">
        <v>7.1254268288612366E-2</v>
      </c>
      <c r="AE53" s="92">
        <v>2.415812574326992E-2</v>
      </c>
      <c r="AF53" s="92">
        <v>1.9521717913448811E-3</v>
      </c>
      <c r="AG53" s="92">
        <v>0.61981451511383057</v>
      </c>
      <c r="AH53" s="92">
        <v>6.0015734285116196E-2</v>
      </c>
      <c r="AI53" s="92">
        <v>0.15405018627643585</v>
      </c>
      <c r="AJ53" s="92">
        <v>3.684655949473381E-2</v>
      </c>
      <c r="AK53" s="92">
        <v>0.19514039158821106</v>
      </c>
      <c r="AL53" s="92">
        <v>5.1816202700138092E-2</v>
      </c>
      <c r="AM53" s="92">
        <v>4.4037643820047379E-3</v>
      </c>
      <c r="AN53" s="92">
        <v>9.8106428980827332E-2</v>
      </c>
      <c r="AO53" s="92">
        <v>8.9691728353500366E-2</v>
      </c>
      <c r="AP53" s="92">
        <v>9.5651857554912567E-3</v>
      </c>
      <c r="AQ53" s="92">
        <v>1.7485925927758217E-2</v>
      </c>
      <c r="AR53" s="92">
        <v>0.13100185990333557</v>
      </c>
      <c r="AS53" s="92">
        <v>0.21188633143901825</v>
      </c>
      <c r="AT53" s="92">
        <v>5.4370816542359535E-6</v>
      </c>
    </row>
  </sheetData>
  <sheetProtection sheet="1" objects="1" scenarios="1" selectLockedCells="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93E32-F30D-4ED1-B2D7-4EC760D1DB3E}">
  <dimension ref="B1:H121"/>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5" width="9.140625" style="6"/>
    <col min="6" max="6" width="12.5703125" style="6" bestFit="1" customWidth="1"/>
    <col min="7" max="7" width="9.140625" style="6"/>
    <col min="8" max="8" width="11" style="6" bestFit="1" customWidth="1"/>
    <col min="9" max="16384" width="9.140625" style="6"/>
  </cols>
  <sheetData>
    <row r="1" spans="2:6" ht="13.5" thickBot="1" x14ac:dyDescent="0.3"/>
    <row r="2" spans="2:6" ht="19.5" thickBot="1" x14ac:dyDescent="0.3">
      <c r="B2" s="96" t="s">
        <v>221</v>
      </c>
      <c r="C2" s="97"/>
      <c r="D2" s="98"/>
    </row>
    <row r="3" spans="2:6" ht="19.5" thickBot="1" x14ac:dyDescent="0.3">
      <c r="B3" s="9"/>
    </row>
    <row r="4" spans="2:6" s="7" customFormat="1" ht="31.9" customHeight="1" thickBot="1" x14ac:dyDescent="0.3">
      <c r="B4" s="77" t="str">
        <f>'MSG Model'!B4</f>
        <v>Alabama</v>
      </c>
      <c r="C4" s="123" t="s">
        <v>215</v>
      </c>
      <c r="D4" s="124"/>
      <c r="F4" s="8"/>
    </row>
    <row r="5" spans="2:6" s="7" customFormat="1" ht="15" customHeight="1" thickBot="1" x14ac:dyDescent="0.25">
      <c r="F5" s="8"/>
    </row>
    <row r="6" spans="2:6" s="10" customFormat="1" ht="20.25" customHeight="1" thickBot="1" x14ac:dyDescent="0.4">
      <c r="B6" s="28" t="s">
        <v>291</v>
      </c>
      <c r="C6" s="129">
        <f>VLOOKUP(B4,Est0!A3:K54,7,FALSE)</f>
        <v>5550.143</v>
      </c>
      <c r="D6" s="130"/>
      <c r="F6" s="13"/>
    </row>
    <row r="7" spans="2:6" s="10" customFormat="1" ht="15" customHeight="1" thickBot="1" x14ac:dyDescent="0.3">
      <c r="C7" s="11"/>
      <c r="D7" s="11"/>
      <c r="F7" s="13"/>
    </row>
    <row r="8" spans="2:6" s="10" customFormat="1" ht="15" customHeight="1" x14ac:dyDescent="0.25">
      <c r="B8" s="40" t="s">
        <v>222</v>
      </c>
      <c r="C8" s="113"/>
      <c r="D8" s="114"/>
      <c r="F8" s="13"/>
    </row>
    <row r="9" spans="2:6" s="10" customFormat="1" ht="15" customHeight="1" x14ac:dyDescent="0.25">
      <c r="B9" s="86" t="s">
        <v>294</v>
      </c>
      <c r="C9" s="125">
        <f>VLOOKUP($B$4,Indicators!F262:H313,3,FALSE)</f>
        <v>5715.7</v>
      </c>
      <c r="D9" s="126"/>
      <c r="F9" s="13"/>
    </row>
    <row r="10" spans="2:6" s="10" customFormat="1" ht="15" customHeight="1" x14ac:dyDescent="0.25">
      <c r="B10" s="87" t="s">
        <v>293</v>
      </c>
      <c r="C10" s="125">
        <f>VLOOKUP($B$4,Indicators!F210:H261,3,FALSE)</f>
        <v>4973.75</v>
      </c>
      <c r="D10" s="126"/>
      <c r="F10" s="13"/>
    </row>
    <row r="11" spans="2:6" s="10" customFormat="1" ht="15" customHeight="1" x14ac:dyDescent="0.25">
      <c r="B11" s="87" t="s">
        <v>217</v>
      </c>
      <c r="C11" s="125">
        <f>VLOOKUP($B$4,Indicators!F158:H209,3,FALSE)</f>
        <v>3844.5</v>
      </c>
      <c r="D11" s="126"/>
      <c r="F11" s="13"/>
    </row>
    <row r="12" spans="2:6" s="10" customFormat="1" ht="15" customHeight="1" x14ac:dyDescent="0.25">
      <c r="B12" s="87" t="s">
        <v>218</v>
      </c>
      <c r="C12" s="125">
        <f>VLOOKUP($B$4,Indicators!F106:H157,3,FALSE)</f>
        <v>3772.68</v>
      </c>
      <c r="D12" s="126"/>
      <c r="F12" s="13"/>
    </row>
    <row r="13" spans="2:6" s="10" customFormat="1" ht="15" customHeight="1" x14ac:dyDescent="0.25">
      <c r="B13" s="87" t="s">
        <v>219</v>
      </c>
      <c r="C13" s="125">
        <f>VLOOKUP($B$4,Indicators!F54:H105,3,FALSE)</f>
        <v>3478.85</v>
      </c>
      <c r="D13" s="126"/>
      <c r="F13" s="13"/>
    </row>
    <row r="14" spans="2:6" s="10" customFormat="1" ht="15" customHeight="1" thickBot="1" x14ac:dyDescent="0.3">
      <c r="B14" s="88" t="s">
        <v>220</v>
      </c>
      <c r="C14" s="127">
        <f>VLOOKUP($B$4,Indicators!F2:H53,3,FALSE)</f>
        <v>3262</v>
      </c>
      <c r="D14" s="128"/>
    </row>
    <row r="15" spans="2:6" s="7" customFormat="1" ht="15" customHeight="1" thickBot="1" x14ac:dyDescent="0.25"/>
    <row r="16" spans="2:6" s="8" customFormat="1" ht="28.9" customHeight="1" x14ac:dyDescent="0.2">
      <c r="B16" s="37" t="s">
        <v>158</v>
      </c>
      <c r="C16" s="38" t="s">
        <v>295</v>
      </c>
      <c r="D16" s="39" t="s">
        <v>159</v>
      </c>
    </row>
    <row r="17" spans="2:6" x14ac:dyDescent="0.25">
      <c r="B17" s="29" t="s">
        <v>160</v>
      </c>
      <c r="C17" s="30">
        <f>VLOOKUP(B4,'Q2 Emp &amp; Earn Data'!$A$2:$AT$53,2,FALSE)</f>
        <v>0.45738974213600159</v>
      </c>
      <c r="D17" s="44">
        <v>-254.69900000000001</v>
      </c>
      <c r="F17" s="95"/>
    </row>
    <row r="18" spans="2:6" x14ac:dyDescent="0.25">
      <c r="B18" s="29" t="s">
        <v>161</v>
      </c>
      <c r="C18" s="30"/>
      <c r="D18" s="44"/>
    </row>
    <row r="19" spans="2:6" x14ac:dyDescent="0.25">
      <c r="B19" s="32" t="s">
        <v>162</v>
      </c>
      <c r="C19" s="30">
        <f>VLOOKUP(B4,'Q2 Emp &amp; Earn Data'!$A$2:$AT$53,3,FALSE)</f>
        <v>0.10981813073158264</v>
      </c>
      <c r="D19" s="44" t="s">
        <v>163</v>
      </c>
    </row>
    <row r="20" spans="2:6" x14ac:dyDescent="0.25">
      <c r="B20" s="32" t="s">
        <v>164</v>
      </c>
      <c r="C20" s="30">
        <f>VLOOKUP(B4,'Q2 Emp &amp; Earn Data'!$A$2:$AT$53,4,FALSE)</f>
        <v>0.23259703814983368</v>
      </c>
      <c r="D20" s="44">
        <v>2583.011</v>
      </c>
      <c r="F20" s="95"/>
    </row>
    <row r="21" spans="2:6" x14ac:dyDescent="0.25">
      <c r="B21" s="32" t="s">
        <v>165</v>
      </c>
      <c r="C21" s="30">
        <f>VLOOKUP(B4,'Q2 Emp &amp; Earn Data'!$A$2:$AT$53,5,FALSE)</f>
        <v>0.4738345742225647</v>
      </c>
      <c r="D21" s="44">
        <v>5552.9660000000003</v>
      </c>
      <c r="F21" s="95"/>
    </row>
    <row r="22" spans="2:6" x14ac:dyDescent="0.25">
      <c r="B22" s="32" t="s">
        <v>166</v>
      </c>
      <c r="C22" s="30">
        <f>VLOOKUP(B4,'Q2 Emp &amp; Earn Data'!$A$2:$AT$53,6,FALSE)</f>
        <v>0.18375025689601898</v>
      </c>
      <c r="D22" s="44">
        <v>-1909.0060000000001</v>
      </c>
      <c r="F22" s="95"/>
    </row>
    <row r="23" spans="2:6" x14ac:dyDescent="0.25">
      <c r="B23" s="29" t="s">
        <v>167</v>
      </c>
      <c r="C23" s="30"/>
      <c r="D23" s="44"/>
    </row>
    <row r="24" spans="2:6" x14ac:dyDescent="0.25">
      <c r="B24" s="32" t="s">
        <v>168</v>
      </c>
      <c r="C24" s="30">
        <f>VLOOKUP(B4,'Q2 Emp &amp; Earn Data'!$A$2:$AT$53,7,FALSE)</f>
        <v>0.14417113363742828</v>
      </c>
      <c r="D24" s="44" t="s">
        <v>163</v>
      </c>
    </row>
    <row r="25" spans="2:6" x14ac:dyDescent="0.25">
      <c r="B25" s="32" t="s">
        <v>169</v>
      </c>
      <c r="C25" s="30">
        <f>VLOOKUP(B4,'Q2 Emp &amp; Earn Data'!$A$2:$AT$53,8,FALSE)</f>
        <v>2.9057208448648453E-2</v>
      </c>
      <c r="D25" s="44">
        <v>364.99880000000002</v>
      </c>
      <c r="F25" s="95"/>
    </row>
    <row r="26" spans="2:6" x14ac:dyDescent="0.25">
      <c r="B26" s="32" t="s">
        <v>170</v>
      </c>
      <c r="C26" s="30">
        <f>VLOOKUP(B4,'Q2 Emp &amp; Earn Data'!$A$2:$AT$53,9,FALSE)</f>
        <v>0.37885862588882446</v>
      </c>
      <c r="D26" s="44">
        <v>5256.7120000000004</v>
      </c>
      <c r="F26" s="95"/>
    </row>
    <row r="27" spans="2:6" x14ac:dyDescent="0.25">
      <c r="B27" s="32" t="s">
        <v>171</v>
      </c>
      <c r="C27" s="30">
        <f>VLOOKUP(B4,'Q2 Emp &amp; Earn Data'!$A$2:$AT$53,10,FALSE)</f>
        <v>0.41822868585586548</v>
      </c>
      <c r="D27" s="44">
        <v>1610.694</v>
      </c>
      <c r="F27" s="95"/>
    </row>
    <row r="28" spans="2:6" x14ac:dyDescent="0.25">
      <c r="B28" s="33" t="s">
        <v>172</v>
      </c>
      <c r="C28" s="30">
        <f>VLOOKUP(B4,'Q2 Emp &amp; Earn Data'!$A$2:$AT$53,11,FALSE)</f>
        <v>2.9684342443943024E-2</v>
      </c>
      <c r="D28" s="44">
        <v>-7057.9859999999999</v>
      </c>
      <c r="F28" s="95"/>
    </row>
    <row r="29" spans="2:6" x14ac:dyDescent="0.25">
      <c r="B29" s="29" t="s">
        <v>173</v>
      </c>
      <c r="C29" s="30"/>
      <c r="D29" s="44"/>
    </row>
    <row r="30" spans="2:6" x14ac:dyDescent="0.25">
      <c r="B30" s="32" t="s">
        <v>174</v>
      </c>
      <c r="C30" s="30">
        <f>VLOOKUP(B4,'Q2 Emp &amp; Earn Data'!$A$2:$AT$53,12,FALSE)</f>
        <v>1.4702808111906052E-2</v>
      </c>
      <c r="D30" s="44">
        <v>1117.9359999999999</v>
      </c>
      <c r="F30" s="95"/>
    </row>
    <row r="31" spans="2:6" x14ac:dyDescent="0.25">
      <c r="B31" s="32" t="s">
        <v>175</v>
      </c>
      <c r="C31" s="30">
        <f>VLOOKUP(B4,'Q2 Emp &amp; Earn Data'!$A$2:$AT$53,13,FALSE)</f>
        <v>0.62295311689376831</v>
      </c>
      <c r="D31" s="44" t="s">
        <v>163</v>
      </c>
    </row>
    <row r="32" spans="2:6" x14ac:dyDescent="0.25">
      <c r="B32" s="32" t="s">
        <v>176</v>
      </c>
      <c r="C32" s="30">
        <f>VLOOKUP(B4,'Q2 Emp &amp; Earn Data'!$A$2:$AT$53,14,FALSE)</f>
        <v>0.23886837065219879</v>
      </c>
      <c r="D32" s="44">
        <v>2730.634</v>
      </c>
      <c r="F32" s="95"/>
    </row>
    <row r="33" spans="2:6" ht="25.5" x14ac:dyDescent="0.25">
      <c r="B33" s="32" t="s">
        <v>177</v>
      </c>
      <c r="C33" s="30">
        <f>VLOOKUP(B4,'Q2 Emp &amp; Earn Data'!$A$2:$AT$53,15,FALSE)</f>
        <v>0.11664692312479019</v>
      </c>
      <c r="D33" s="44">
        <v>4573.91</v>
      </c>
      <c r="F33" s="95"/>
    </row>
    <row r="34" spans="2:6" x14ac:dyDescent="0.25">
      <c r="B34" s="29" t="s">
        <v>178</v>
      </c>
      <c r="C34" s="30"/>
      <c r="D34" s="44"/>
    </row>
    <row r="35" spans="2:6" x14ac:dyDescent="0.25">
      <c r="B35" s="32" t="s">
        <v>179</v>
      </c>
      <c r="C35" s="30">
        <f>VLOOKUP(B4,'Q2 Emp &amp; Earn Data'!$A$2:$AT$53,16,FALSE)</f>
        <v>0.33858266472816467</v>
      </c>
      <c r="D35" s="44" t="s">
        <v>163</v>
      </c>
    </row>
    <row r="36" spans="2:6" x14ac:dyDescent="0.25">
      <c r="B36" s="32" t="s">
        <v>180</v>
      </c>
      <c r="C36" s="30">
        <f>VLOOKUP(B4,'Q2 Emp &amp; Earn Data'!$A$2:$AT$53,17,FALSE)</f>
        <v>0.49327573180198669</v>
      </c>
      <c r="D36" s="44">
        <v>-2835.1030000000001</v>
      </c>
      <c r="F36" s="95"/>
    </row>
    <row r="37" spans="2:6" x14ac:dyDescent="0.25">
      <c r="B37" s="32" t="s">
        <v>181</v>
      </c>
      <c r="C37" s="30">
        <f>VLOOKUP(B4,'Q2 Emp &amp; Earn Data'!$A$2:$AT$53,18,FALSE)</f>
        <v>4.738345742225647E-2</v>
      </c>
      <c r="D37" s="44">
        <v>525.53099999999995</v>
      </c>
      <c r="F37" s="95"/>
    </row>
    <row r="38" spans="2:6" x14ac:dyDescent="0.25">
      <c r="B38" s="32" t="s">
        <v>182</v>
      </c>
      <c r="C38" s="30">
        <f>VLOOKUP(B4,'Q2 Emp &amp; Earn Data'!$A$2:$AT$53,19,FALSE)</f>
        <v>5.9438366442918777E-2</v>
      </c>
      <c r="D38" s="44">
        <v>-309.91770000000002</v>
      </c>
      <c r="F38" s="95"/>
    </row>
    <row r="39" spans="2:6" x14ac:dyDescent="0.25">
      <c r="B39" s="32" t="s">
        <v>183</v>
      </c>
      <c r="C39" s="30">
        <f>VLOOKUP(B4,'Q2 Emp &amp; Earn Data'!$A$2:$AT$53,20,FALSE)</f>
        <v>3.6304090172052383E-2</v>
      </c>
      <c r="D39" s="44">
        <v>-227.49529999999999</v>
      </c>
      <c r="F39" s="95"/>
    </row>
    <row r="40" spans="2:6" x14ac:dyDescent="0.25">
      <c r="B40" s="32" t="s">
        <v>184</v>
      </c>
      <c r="C40" s="30">
        <f>VLOOKUP(B4,'Q2 Emp &amp; Earn Data'!$A$2:$AT$53,21,FALSE)</f>
        <v>2.5015678256750107E-2</v>
      </c>
      <c r="D40" s="44">
        <v>4630.7359999999999</v>
      </c>
      <c r="F40" s="95"/>
    </row>
    <row r="41" spans="2:6" x14ac:dyDescent="0.25">
      <c r="B41" s="29" t="s">
        <v>185</v>
      </c>
      <c r="C41" s="30"/>
      <c r="D41" s="44"/>
    </row>
    <row r="42" spans="2:6" ht="25.5" x14ac:dyDescent="0.25">
      <c r="B42" s="32" t="s">
        <v>186</v>
      </c>
      <c r="C42" s="30">
        <f>VLOOKUP(B4,'Q2 Emp &amp; Earn Data'!$A$2:$AT$53,22,FALSE)</f>
        <v>0.45383596420288086</v>
      </c>
      <c r="D42" s="44" t="s">
        <v>163</v>
      </c>
    </row>
    <row r="43" spans="2:6" x14ac:dyDescent="0.25">
      <c r="B43" s="32" t="s">
        <v>187</v>
      </c>
      <c r="C43" s="30">
        <f>VLOOKUP(B4,'Q2 Emp &amp; Earn Data'!$A$2:$AT$53,23,FALSE)</f>
        <v>0.4233851432800293</v>
      </c>
      <c r="D43" s="44">
        <v>-2095.2550000000001</v>
      </c>
      <c r="F43" s="95"/>
    </row>
    <row r="44" spans="2:6" x14ac:dyDescent="0.25">
      <c r="B44" s="32" t="s">
        <v>188</v>
      </c>
      <c r="C44" s="30">
        <f>VLOOKUP(B4,'Q2 Emp &amp; Earn Data'!$A$2:$AT$53,24,FALSE)</f>
        <v>0.12277889996767044</v>
      </c>
      <c r="D44" s="44">
        <v>-2640.3960000000002</v>
      </c>
      <c r="F44" s="95"/>
    </row>
    <row r="45" spans="2:6" x14ac:dyDescent="0.25">
      <c r="B45" s="29" t="s">
        <v>189</v>
      </c>
      <c r="C45" s="30"/>
      <c r="D45" s="44"/>
    </row>
    <row r="46" spans="2:6" x14ac:dyDescent="0.25">
      <c r="B46" s="32" t="s">
        <v>190</v>
      </c>
      <c r="C46" s="30">
        <f>VLOOKUP(B4,'Q2 Emp &amp; Earn Data'!$A$2:$AT$53,25,FALSE)</f>
        <v>9.0047717094421387E-2</v>
      </c>
      <c r="D46" s="44">
        <v>5990.9459999999999</v>
      </c>
      <c r="F46" s="95"/>
    </row>
    <row r="47" spans="2:6" x14ac:dyDescent="0.25">
      <c r="B47" s="32" t="s">
        <v>191</v>
      </c>
      <c r="C47" s="30">
        <f>VLOOKUP(B4,'Q2 Emp &amp; Earn Data'!$A$2:$AT$53,26,FALSE)</f>
        <v>8.1595093011856079E-2</v>
      </c>
      <c r="D47" s="44">
        <v>-2077.741</v>
      </c>
      <c r="F47" s="95"/>
    </row>
    <row r="48" spans="2:6" x14ac:dyDescent="0.25">
      <c r="B48" s="32" t="s">
        <v>192</v>
      </c>
      <c r="C48" s="30">
        <f>VLOOKUP(B4,'Q2 Emp &amp; Earn Data'!$A$2:$AT$53,27,FALSE)</f>
        <v>1.6496250405907631E-2</v>
      </c>
      <c r="D48" s="44">
        <v>5780.4780000000001</v>
      </c>
      <c r="F48" s="95"/>
    </row>
    <row r="49" spans="2:6" x14ac:dyDescent="0.25">
      <c r="B49" s="32" t="s">
        <v>193</v>
      </c>
      <c r="C49" s="30">
        <f>VLOOKUP(B4,'Q2 Emp &amp; Earn Data'!$A$2:$AT$53,28,FALSE)</f>
        <v>6.0054533183574677E-2</v>
      </c>
      <c r="D49" s="44">
        <v>-915.67650000000003</v>
      </c>
      <c r="F49" s="95"/>
    </row>
    <row r="50" spans="2:6" x14ac:dyDescent="0.25">
      <c r="B50" s="32" t="s">
        <v>194</v>
      </c>
      <c r="C50" s="30">
        <f>VLOOKUP(B4,'Q2 Emp &amp; Earn Data'!$A$2:$AT$53,29,FALSE)</f>
        <v>8.0436263233423233E-3</v>
      </c>
      <c r="D50" s="44">
        <v>-8461.8320000000003</v>
      </c>
      <c r="F50" s="95"/>
    </row>
    <row r="51" spans="2:6" x14ac:dyDescent="0.25">
      <c r="B51" s="32" t="s">
        <v>195</v>
      </c>
      <c r="C51" s="30">
        <f>VLOOKUP(B4,'Q2 Emp &amp; Earn Data'!$A$2:$AT$53,30,FALSE)</f>
        <v>0.15691888332366943</v>
      </c>
      <c r="D51" s="44">
        <v>-2070.2469999999998</v>
      </c>
      <c r="F51" s="95"/>
    </row>
    <row r="52" spans="2:6" x14ac:dyDescent="0.25">
      <c r="B52" s="32" t="s">
        <v>196</v>
      </c>
      <c r="C52" s="30">
        <f>VLOOKUP(B4,'Q2 Emp &amp; Earn Data'!$A$2:$AT$53,31,FALSE)</f>
        <v>1.8473073840141296E-2</v>
      </c>
      <c r="D52" s="44">
        <v>-2329.183</v>
      </c>
      <c r="F52" s="95"/>
    </row>
    <row r="53" spans="2:6" x14ac:dyDescent="0.25">
      <c r="B53" s="32" t="s">
        <v>197</v>
      </c>
      <c r="C53" s="30">
        <f>VLOOKUP(B4,'Q2 Emp &amp; Earn Data'!$A$2:$AT$53,32,FALSE)</f>
        <v>1.5405589714646339E-2</v>
      </c>
      <c r="D53" s="44">
        <v>-4589.9709999999995</v>
      </c>
      <c r="F53" s="95"/>
    </row>
    <row r="54" spans="2:6" x14ac:dyDescent="0.25">
      <c r="B54" s="32" t="s">
        <v>198</v>
      </c>
      <c r="C54" s="30">
        <f>VLOOKUP(B4,'Q2 Emp &amp; Earn Data'!$A$2:$AT$53,33,FALSE)</f>
        <v>0.32713019847869873</v>
      </c>
      <c r="D54" s="44">
        <v>221.12370000000001</v>
      </c>
      <c r="F54" s="95"/>
    </row>
    <row r="55" spans="2:6" x14ac:dyDescent="0.25">
      <c r="B55" s="29" t="s">
        <v>199</v>
      </c>
      <c r="C55" s="30"/>
      <c r="D55" s="44"/>
    </row>
    <row r="56" spans="2:6" x14ac:dyDescent="0.25">
      <c r="B56" s="32" t="s">
        <v>200</v>
      </c>
      <c r="C56" s="34">
        <f>VLOOKUP(B4,'Q2 Emp &amp; Earn Data'!$A$2:$AT$53,34,FALSE)</f>
        <v>2.7021143585443497E-2</v>
      </c>
      <c r="D56" s="44">
        <v>-24201.46</v>
      </c>
      <c r="F56" s="95"/>
    </row>
    <row r="57" spans="2:6" x14ac:dyDescent="0.25">
      <c r="B57" s="32" t="s">
        <v>201</v>
      </c>
      <c r="C57" s="30">
        <f>VLOOKUP(B4,'Q2 Emp &amp; Earn Data'!$A$2:$AT$53,35,FALSE)</f>
        <v>0.13075068593025208</v>
      </c>
      <c r="D57" s="44">
        <v>42666.48</v>
      </c>
      <c r="F57" s="95"/>
    </row>
    <row r="58" spans="2:6" x14ac:dyDescent="0.25">
      <c r="B58" s="32" t="s">
        <v>202</v>
      </c>
      <c r="C58" s="30">
        <f>VLOOKUP(B4,'Q2 Emp &amp; Earn Data'!$A$2:$AT$53,36,FALSE)</f>
        <v>4.8691373318433762E-2</v>
      </c>
      <c r="D58" s="44">
        <v>58716.480000000003</v>
      </c>
      <c r="F58" s="95"/>
    </row>
    <row r="59" spans="2:6" ht="25.5" x14ac:dyDescent="0.25">
      <c r="B59" s="32" t="s">
        <v>203</v>
      </c>
      <c r="C59" s="30">
        <f>VLOOKUP(B4,'Q2 Emp &amp; Earn Data'!$A$2:$AT$53,37,FALSE)</f>
        <v>0.21830862760543823</v>
      </c>
      <c r="D59" s="44" t="s">
        <v>163</v>
      </c>
    </row>
    <row r="60" spans="2:6" x14ac:dyDescent="0.25">
      <c r="B60" s="32" t="s">
        <v>204</v>
      </c>
      <c r="C60" s="30">
        <f>VLOOKUP(B4,'Q2 Emp &amp; Earn Data'!$A$2:$AT$53,38,FALSE)</f>
        <v>4.9937620759010315E-2</v>
      </c>
      <c r="D60" s="44">
        <v>-30966.36</v>
      </c>
      <c r="F60" s="95"/>
    </row>
    <row r="61" spans="2:6" x14ac:dyDescent="0.25">
      <c r="B61" s="32" t="s">
        <v>205</v>
      </c>
      <c r="C61" s="30">
        <f>VLOOKUP(B4,'Q2 Emp &amp; Earn Data'!$A$2:$AT$53,39,FALSE)</f>
        <v>1.1280911974608898E-2</v>
      </c>
      <c r="D61" s="44">
        <v>55807.87</v>
      </c>
      <c r="F61" s="95"/>
    </row>
    <row r="62" spans="2:6" x14ac:dyDescent="0.25">
      <c r="B62" s="32" t="s">
        <v>206</v>
      </c>
      <c r="C62" s="30">
        <f>VLOOKUP(B4,'Q2 Emp &amp; Earn Data'!$A$2:$AT$53,40,FALSE)</f>
        <v>0.10002439469099045</v>
      </c>
      <c r="D62" s="44">
        <v>-29395.759999999998</v>
      </c>
      <c r="F62" s="95"/>
    </row>
    <row r="63" spans="2:6" x14ac:dyDescent="0.25">
      <c r="B63" s="32" t="s">
        <v>207</v>
      </c>
      <c r="C63" s="30">
        <f>VLOOKUP(B4,'Q2 Emp &amp; Earn Data'!$A$2:$AT$53,41,FALSE)</f>
        <v>0.13482873141765594</v>
      </c>
      <c r="D63" s="44">
        <v>5706.3940000000002</v>
      </c>
      <c r="F63" s="95"/>
    </row>
    <row r="64" spans="2:6" x14ac:dyDescent="0.25">
      <c r="B64" s="32" t="s">
        <v>208</v>
      </c>
      <c r="C64" s="30">
        <f>VLOOKUP(B4,'Q2 Emp &amp; Earn Data'!$A$2:$AT$53,42,FALSE)</f>
        <v>8.5209133103489876E-3</v>
      </c>
      <c r="D64" s="44">
        <v>-24304.39</v>
      </c>
      <c r="F64" s="95"/>
    </row>
    <row r="65" spans="2:8" x14ac:dyDescent="0.25">
      <c r="B65" s="32" t="s">
        <v>209</v>
      </c>
      <c r="C65" s="30">
        <f>VLOOKUP(B4,'Q2 Emp &amp; Earn Data'!$A$2:$AT$53,43,FALSE)</f>
        <v>2.3310251533985138E-2</v>
      </c>
      <c r="D65" s="44">
        <v>-79044.73</v>
      </c>
      <c r="F65" s="95"/>
    </row>
    <row r="66" spans="2:8" x14ac:dyDescent="0.25">
      <c r="B66" s="32" t="s">
        <v>210</v>
      </c>
      <c r="C66" s="30">
        <f>VLOOKUP(B4,'Q2 Emp &amp; Earn Data'!$A$2:$AT$53,44,FALSE)</f>
        <v>6.2027584761381149E-2</v>
      </c>
      <c r="D66" s="44">
        <v>-16878.86</v>
      </c>
      <c r="F66" s="95"/>
    </row>
    <row r="67" spans="2:8" x14ac:dyDescent="0.25">
      <c r="B67" s="32" t="s">
        <v>211</v>
      </c>
      <c r="C67" s="30">
        <f>VLOOKUP(B4,'Q2 Emp &amp; Earn Data'!$A$2:$AT$53,45,FALSE)</f>
        <v>0.21231822669506073</v>
      </c>
      <c r="D67" s="44">
        <v>38827.86</v>
      </c>
      <c r="F67" s="95"/>
    </row>
    <row r="68" spans="2:8" x14ac:dyDescent="0.25">
      <c r="B68" s="32" t="s">
        <v>212</v>
      </c>
      <c r="C68" s="30">
        <f>VLOOKUP(B4,'Q2 Emp &amp; Earn Data'!$A$2:$AT$53,46,FALSE)</f>
        <v>6.6254540342924884E-7</v>
      </c>
      <c r="D68" s="44">
        <v>16213.71</v>
      </c>
      <c r="F68" s="95"/>
      <c r="H68" s="95"/>
    </row>
    <row r="69" spans="2:8" x14ac:dyDescent="0.25">
      <c r="B69" s="29" t="s">
        <v>213</v>
      </c>
      <c r="D69" s="44"/>
      <c r="H69" s="81"/>
    </row>
    <row r="70" spans="2:8" x14ac:dyDescent="0.25">
      <c r="B70" s="32" t="s">
        <v>46</v>
      </c>
      <c r="D70" s="44">
        <v>-8206.5949999999993</v>
      </c>
      <c r="F70" s="81"/>
    </row>
    <row r="71" spans="2:8" x14ac:dyDescent="0.25">
      <c r="B71" s="32" t="s">
        <v>47</v>
      </c>
      <c r="D71" s="44">
        <v>-1072.8150000000001</v>
      </c>
    </row>
    <row r="72" spans="2:8" x14ac:dyDescent="0.25">
      <c r="B72" s="32" t="s">
        <v>48</v>
      </c>
      <c r="D72" s="44">
        <v>-4682.317</v>
      </c>
    </row>
    <row r="73" spans="2:8" x14ac:dyDescent="0.25">
      <c r="B73" s="32" t="s">
        <v>49</v>
      </c>
      <c r="D73" s="44">
        <v>-7626.6949999999997</v>
      </c>
    </row>
    <row r="74" spans="2:8" x14ac:dyDescent="0.25">
      <c r="B74" s="32" t="s">
        <v>50</v>
      </c>
      <c r="D74" s="44">
        <v>-7334.3370000000004</v>
      </c>
    </row>
    <row r="75" spans="2:8" x14ac:dyDescent="0.25">
      <c r="B75" s="32" t="s">
        <v>51</v>
      </c>
      <c r="D75" s="44">
        <v>-8136.08</v>
      </c>
    </row>
    <row r="76" spans="2:8" x14ac:dyDescent="0.25">
      <c r="B76" s="32" t="s">
        <v>52</v>
      </c>
      <c r="D76" s="44">
        <v>-5924.69</v>
      </c>
    </row>
    <row r="77" spans="2:8" x14ac:dyDescent="0.25">
      <c r="B77" s="32" t="s">
        <v>53</v>
      </c>
      <c r="D77" s="44">
        <v>-5486.567</v>
      </c>
    </row>
    <row r="78" spans="2:8" x14ac:dyDescent="0.25">
      <c r="B78" s="32" t="s">
        <v>54</v>
      </c>
      <c r="D78" s="44">
        <v>3012.3910000000001</v>
      </c>
    </row>
    <row r="79" spans="2:8" x14ac:dyDescent="0.25">
      <c r="B79" s="32" t="s">
        <v>55</v>
      </c>
      <c r="D79" s="44">
        <v>-8179.9560000000001</v>
      </c>
    </row>
    <row r="80" spans="2:8" x14ac:dyDescent="0.25">
      <c r="B80" s="32" t="s">
        <v>56</v>
      </c>
      <c r="D80" s="44">
        <v>-10529.5</v>
      </c>
    </row>
    <row r="81" spans="2:4" x14ac:dyDescent="0.25">
      <c r="B81" s="32" t="s">
        <v>57</v>
      </c>
      <c r="D81" s="44">
        <v>226.74350000000001</v>
      </c>
    </row>
    <row r="82" spans="2:4" x14ac:dyDescent="0.25">
      <c r="B82" s="32" t="s">
        <v>58</v>
      </c>
      <c r="D82" s="44">
        <v>-6171.875</v>
      </c>
    </row>
    <row r="83" spans="2:4" x14ac:dyDescent="0.25">
      <c r="B83" s="32" t="s">
        <v>59</v>
      </c>
      <c r="D83" s="44">
        <v>-8190.53</v>
      </c>
    </row>
    <row r="84" spans="2:4" x14ac:dyDescent="0.25">
      <c r="B84" s="32" t="s">
        <v>60</v>
      </c>
      <c r="D84" s="44">
        <v>-5210.6570000000002</v>
      </c>
    </row>
    <row r="85" spans="2:4" x14ac:dyDescent="0.25">
      <c r="B85" s="32" t="s">
        <v>61</v>
      </c>
      <c r="D85" s="44">
        <v>-5806.3869999999997</v>
      </c>
    </row>
    <row r="86" spans="2:4" x14ac:dyDescent="0.25">
      <c r="B86" s="32" t="s">
        <v>62</v>
      </c>
      <c r="D86" s="44">
        <v>-5663.6629999999996</v>
      </c>
    </row>
    <row r="87" spans="2:4" x14ac:dyDescent="0.25">
      <c r="B87" s="32" t="s">
        <v>63</v>
      </c>
      <c r="D87" s="44">
        <v>-8882.1440000000002</v>
      </c>
    </row>
    <row r="88" spans="2:4" x14ac:dyDescent="0.25">
      <c r="B88" s="32" t="s">
        <v>64</v>
      </c>
      <c r="D88" s="44">
        <v>-8601.4750000000004</v>
      </c>
    </row>
    <row r="89" spans="2:4" x14ac:dyDescent="0.25">
      <c r="B89" s="32" t="s">
        <v>65</v>
      </c>
      <c r="D89" s="44">
        <v>-7491.2060000000001</v>
      </c>
    </row>
    <row r="90" spans="2:4" x14ac:dyDescent="0.25">
      <c r="B90" s="32" t="s">
        <v>66</v>
      </c>
      <c r="D90" s="44">
        <v>-9039.41</v>
      </c>
    </row>
    <row r="91" spans="2:4" x14ac:dyDescent="0.25">
      <c r="B91" s="32" t="s">
        <v>67</v>
      </c>
      <c r="D91" s="44">
        <v>-7119.1949999999997</v>
      </c>
    </row>
    <row r="92" spans="2:4" x14ac:dyDescent="0.25">
      <c r="B92" s="32" t="s">
        <v>68</v>
      </c>
      <c r="D92" s="44">
        <v>-8037.223</v>
      </c>
    </row>
    <row r="93" spans="2:4" x14ac:dyDescent="0.25">
      <c r="B93" s="32" t="s">
        <v>69</v>
      </c>
      <c r="D93" s="44">
        <v>-7228.71</v>
      </c>
    </row>
    <row r="94" spans="2:4" x14ac:dyDescent="0.25">
      <c r="B94" s="32" t="s">
        <v>70</v>
      </c>
      <c r="D94" s="44">
        <v>-6648.6409999999996</v>
      </c>
    </row>
    <row r="95" spans="2:4" x14ac:dyDescent="0.25">
      <c r="B95" s="32" t="s">
        <v>71</v>
      </c>
      <c r="D95" s="44">
        <v>-7489.9409999999998</v>
      </c>
    </row>
    <row r="96" spans="2:4" x14ac:dyDescent="0.25">
      <c r="B96" s="32" t="s">
        <v>72</v>
      </c>
      <c r="D96" s="44">
        <v>-1838.0989999999999</v>
      </c>
    </row>
    <row r="97" spans="2:4" x14ac:dyDescent="0.25">
      <c r="B97" s="32" t="s">
        <v>73</v>
      </c>
      <c r="D97" s="44">
        <v>-6469.6030000000001</v>
      </c>
    </row>
    <row r="98" spans="2:4" x14ac:dyDescent="0.25">
      <c r="B98" s="32" t="s">
        <v>74</v>
      </c>
      <c r="D98" s="44">
        <v>-3557.2469999999998</v>
      </c>
    </row>
    <row r="99" spans="2:4" x14ac:dyDescent="0.25">
      <c r="B99" s="32" t="s">
        <v>75</v>
      </c>
      <c r="D99" s="44">
        <v>-8004.1469999999999</v>
      </c>
    </row>
    <row r="100" spans="2:4" x14ac:dyDescent="0.25">
      <c r="B100" s="32" t="s">
        <v>76</v>
      </c>
      <c r="D100" s="44">
        <v>-8502.1820000000007</v>
      </c>
    </row>
    <row r="101" spans="2:4" x14ac:dyDescent="0.25">
      <c r="B101" s="32" t="s">
        <v>77</v>
      </c>
      <c r="D101" s="44">
        <v>-3797.0340000000001</v>
      </c>
    </row>
    <row r="102" spans="2:4" x14ac:dyDescent="0.25">
      <c r="B102" s="32" t="s">
        <v>78</v>
      </c>
      <c r="D102" s="44">
        <v>-5233.67</v>
      </c>
    </row>
    <row r="103" spans="2:4" x14ac:dyDescent="0.25">
      <c r="B103" s="32" t="s">
        <v>79</v>
      </c>
      <c r="D103" s="44">
        <v>-9386.6790000000001</v>
      </c>
    </row>
    <row r="104" spans="2:4" ht="12.75" customHeight="1" x14ac:dyDescent="0.25">
      <c r="B104" s="32" t="s">
        <v>80</v>
      </c>
      <c r="D104" s="45">
        <v>-4279.8440000000001</v>
      </c>
    </row>
    <row r="105" spans="2:4" ht="12.75" customHeight="1" x14ac:dyDescent="0.25">
      <c r="B105" s="32" t="s">
        <v>81</v>
      </c>
      <c r="D105" s="45">
        <v>-7672.0110000000004</v>
      </c>
    </row>
    <row r="106" spans="2:4" ht="12.75" customHeight="1" x14ac:dyDescent="0.25">
      <c r="B106" s="32" t="s">
        <v>82</v>
      </c>
      <c r="D106" s="45">
        <v>-5122.942</v>
      </c>
    </row>
    <row r="107" spans="2:4" ht="12.75" customHeight="1" x14ac:dyDescent="0.25">
      <c r="B107" s="32" t="s">
        <v>83</v>
      </c>
      <c r="D107" s="45">
        <v>-5930.9219999999996</v>
      </c>
    </row>
    <row r="108" spans="2:4" x14ac:dyDescent="0.25">
      <c r="B108" s="32" t="s">
        <v>84</v>
      </c>
      <c r="D108" s="44">
        <v>-8253.991</v>
      </c>
    </row>
    <row r="109" spans="2:4" x14ac:dyDescent="0.25">
      <c r="B109" s="32" t="s">
        <v>85</v>
      </c>
      <c r="D109" s="44">
        <v>-4285.1270000000004</v>
      </c>
    </row>
    <row r="110" spans="2:4" x14ac:dyDescent="0.25">
      <c r="B110" s="32" t="s">
        <v>86</v>
      </c>
      <c r="D110" s="44">
        <v>-9167.6820000000007</v>
      </c>
    </row>
    <row r="111" spans="2:4" x14ac:dyDescent="0.25">
      <c r="B111" s="32" t="s">
        <v>87</v>
      </c>
      <c r="D111" s="44">
        <v>-1402.57</v>
      </c>
    </row>
    <row r="112" spans="2:4" x14ac:dyDescent="0.25">
      <c r="B112" s="32" t="s">
        <v>88</v>
      </c>
      <c r="D112" s="44">
        <v>-8216.8780000000006</v>
      </c>
    </row>
    <row r="113" spans="2:4" x14ac:dyDescent="0.25">
      <c r="B113" s="32" t="s">
        <v>89</v>
      </c>
      <c r="D113" s="44">
        <v>-8846.77</v>
      </c>
    </row>
    <row r="114" spans="2:4" x14ac:dyDescent="0.25">
      <c r="B114" s="32" t="s">
        <v>90</v>
      </c>
      <c r="D114" s="44">
        <v>-9212.4330000000009</v>
      </c>
    </row>
    <row r="115" spans="2:4" x14ac:dyDescent="0.25">
      <c r="B115" s="32" t="s">
        <v>91</v>
      </c>
      <c r="D115" s="44">
        <v>-6402.2510000000002</v>
      </c>
    </row>
    <row r="116" spans="2:4" x14ac:dyDescent="0.25">
      <c r="B116" s="32" t="s">
        <v>92</v>
      </c>
      <c r="D116" s="44">
        <v>-10402.65</v>
      </c>
    </row>
    <row r="117" spans="2:4" x14ac:dyDescent="0.25">
      <c r="B117" s="32" t="s">
        <v>93</v>
      </c>
      <c r="D117" s="44">
        <v>-9413.2659999999996</v>
      </c>
    </row>
    <row r="118" spans="2:4" x14ac:dyDescent="0.25">
      <c r="B118" s="32" t="s">
        <v>94</v>
      </c>
      <c r="D118" s="44">
        <v>-6343.7389999999996</v>
      </c>
    </row>
    <row r="119" spans="2:4" x14ac:dyDescent="0.25">
      <c r="B119" s="32" t="s">
        <v>95</v>
      </c>
      <c r="D119" s="44">
        <v>-6096.6859999999997</v>
      </c>
    </row>
    <row r="120" spans="2:4" x14ac:dyDescent="0.25">
      <c r="B120" s="32" t="s">
        <v>96</v>
      </c>
      <c r="D120" s="44">
        <v>-1219.645</v>
      </c>
    </row>
    <row r="121" spans="2:4" ht="13.5" thickBot="1" x14ac:dyDescent="0.3">
      <c r="B121" s="36" t="s">
        <v>97</v>
      </c>
      <c r="C121" s="43"/>
      <c r="D121" s="46">
        <v>-5671.4049999999997</v>
      </c>
    </row>
  </sheetData>
  <sheetProtection sheet="1" objects="1" scenarios="1" selectLockedCells="1"/>
  <mergeCells count="10">
    <mergeCell ref="C12:D12"/>
    <mergeCell ref="C13:D13"/>
    <mergeCell ref="C14:D14"/>
    <mergeCell ref="B2:D2"/>
    <mergeCell ref="C4:D4"/>
    <mergeCell ref="C6:D6"/>
    <mergeCell ref="C8:D8"/>
    <mergeCell ref="C11:D11"/>
    <mergeCell ref="C9:D9"/>
    <mergeCell ref="C10:D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2DA88120-A776-403B-8DF0-00EE9E7F41A9}">
          <x14:formula1>
            <xm:f>'MSG Data'!$B$2:$B$53</xm:f>
          </x14:formula1>
          <xm:sqref>B5</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A71767-677D-4228-8A36-1245CD93FD87}">
  <dimension ref="B1:J120"/>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6" t="s">
        <v>223</v>
      </c>
      <c r="C2" s="97"/>
      <c r="D2" s="98"/>
    </row>
    <row r="3" spans="2:6" ht="19.5" thickBot="1" x14ac:dyDescent="0.3">
      <c r="B3" s="9"/>
    </row>
    <row r="4" spans="2:6" s="7" customFormat="1" ht="31.9" customHeight="1" thickBot="1" x14ac:dyDescent="0.3">
      <c r="B4" s="77" t="str">
        <f>'MSG Model'!B4</f>
        <v>Alabama</v>
      </c>
      <c r="C4" s="123" t="s">
        <v>215</v>
      </c>
      <c r="D4" s="124"/>
      <c r="F4" s="8"/>
    </row>
    <row r="5" spans="2:6" s="7" customFormat="1" ht="15" customHeight="1" thickBot="1" x14ac:dyDescent="0.25">
      <c r="F5" s="8"/>
    </row>
    <row r="6" spans="2:6" s="10" customFormat="1" ht="20.25" customHeight="1" thickBot="1" x14ac:dyDescent="0.4">
      <c r="B6" s="28" t="s">
        <v>291</v>
      </c>
      <c r="C6" s="121">
        <f>VLOOKUP(B4,Est0!A3:K54,9,FALSE)</f>
        <v>0.42057499999999998</v>
      </c>
      <c r="D6" s="122"/>
      <c r="F6" s="13"/>
    </row>
    <row r="7" spans="2:6" s="10" customFormat="1" ht="15" customHeight="1" thickBot="1" x14ac:dyDescent="0.3">
      <c r="C7" s="11"/>
      <c r="D7" s="11"/>
      <c r="F7" s="13"/>
    </row>
    <row r="8" spans="2:6" s="10" customFormat="1" ht="15" customHeight="1" x14ac:dyDescent="0.25">
      <c r="B8" s="40" t="s">
        <v>224</v>
      </c>
      <c r="C8" s="113"/>
      <c r="D8" s="114"/>
      <c r="F8" s="13"/>
    </row>
    <row r="9" spans="2:6" s="10" customFormat="1" ht="15" customHeight="1" x14ac:dyDescent="0.25">
      <c r="B9" s="86" t="s">
        <v>297</v>
      </c>
      <c r="C9" s="119">
        <f>VLOOKUP($B$4,Indicators!K210:M261,2,FALSE)</f>
        <v>0.39240000000000003</v>
      </c>
      <c r="D9" s="120"/>
      <c r="F9" s="13"/>
    </row>
    <row r="10" spans="2:6" s="10" customFormat="1" ht="15" customHeight="1" x14ac:dyDescent="0.25">
      <c r="B10" s="87" t="s">
        <v>296</v>
      </c>
      <c r="C10" s="119">
        <f>VLOOKUP($B$4,Indicators!K158:M209,2,FALSE)</f>
        <v>0.42570000000000002</v>
      </c>
      <c r="D10" s="120"/>
      <c r="F10" s="13"/>
    </row>
    <row r="11" spans="2:6" s="10" customFormat="1" ht="15" customHeight="1" x14ac:dyDescent="0.25">
      <c r="B11" s="87" t="s">
        <v>225</v>
      </c>
      <c r="C11" s="119">
        <f>VLOOKUP($B$4,Indicators!K106:M157,2,FALSE)</f>
        <v>0.42630000000000001</v>
      </c>
      <c r="D11" s="120"/>
      <c r="F11" s="13"/>
    </row>
    <row r="12" spans="2:6" s="10" customFormat="1" ht="15" customHeight="1" x14ac:dyDescent="0.25">
      <c r="B12" s="87" t="s">
        <v>226</v>
      </c>
      <c r="C12" s="119">
        <f>VLOOKUP($B$4,Indicators!K54:M105,2,FALSE)</f>
        <v>0.43020000000000003</v>
      </c>
      <c r="D12" s="120"/>
      <c r="F12" s="13"/>
    </row>
    <row r="13" spans="2:6" s="10" customFormat="1" ht="15" customHeight="1" x14ac:dyDescent="0.25">
      <c r="B13" s="89" t="s">
        <v>227</v>
      </c>
      <c r="C13" s="131">
        <f>VLOOKUP($B$4,Indicators!K2:M53,2,FALSE)</f>
        <v>0.4163</v>
      </c>
      <c r="D13" s="132"/>
      <c r="F13" s="13"/>
    </row>
    <row r="14" spans="2:6" s="7" customFormat="1" ht="15" customHeight="1" thickBot="1" x14ac:dyDescent="0.25"/>
    <row r="15" spans="2:6" s="8" customFormat="1" ht="28.9" customHeight="1" x14ac:dyDescent="0.2">
      <c r="B15" s="37" t="s">
        <v>158</v>
      </c>
      <c r="C15" s="38" t="s">
        <v>298</v>
      </c>
      <c r="D15" s="39" t="s">
        <v>159</v>
      </c>
    </row>
    <row r="16" spans="2:6" x14ac:dyDescent="0.25">
      <c r="B16" s="29" t="s">
        <v>160</v>
      </c>
      <c r="C16" s="30">
        <f>VLOOKUP(B4,'Q4 Emp &amp; Cred Data'!$A$2:$AT$53,2,FALSE)</f>
        <v>0.42671984434127808</v>
      </c>
      <c r="D16" s="31">
        <v>-0.26842840000000001</v>
      </c>
      <c r="F16" s="79"/>
    </row>
    <row r="17" spans="2:10" x14ac:dyDescent="0.25">
      <c r="B17" s="29" t="s">
        <v>161</v>
      </c>
      <c r="C17" s="30"/>
      <c r="D17" s="31"/>
      <c r="J17" s="80"/>
    </row>
    <row r="18" spans="2:10" x14ac:dyDescent="0.25">
      <c r="B18" s="32" t="s">
        <v>162</v>
      </c>
      <c r="C18" s="30">
        <f>VLOOKUP(B4,'Q4 Emp &amp; Cred Data'!$A$2:$AT$53,3,FALSE)</f>
        <v>0.10646897554397583</v>
      </c>
      <c r="D18" s="31" t="s">
        <v>163</v>
      </c>
    </row>
    <row r="19" spans="2:10" x14ac:dyDescent="0.25">
      <c r="B19" s="32" t="s">
        <v>164</v>
      </c>
      <c r="C19" s="30">
        <f>VLOOKUP(B4,'Q4 Emp &amp; Cred Data'!$A$2:$AT$53,4,FALSE)</f>
        <v>0.23191505670547485</v>
      </c>
      <c r="D19" s="31">
        <v>-0.30100009999999999</v>
      </c>
      <c r="F19" s="79"/>
    </row>
    <row r="20" spans="2:10" x14ac:dyDescent="0.25">
      <c r="B20" s="32" t="s">
        <v>165</v>
      </c>
      <c r="C20" s="30">
        <f>VLOOKUP(B4,'Q4 Emp &amp; Cred Data'!$A$2:$AT$53,5,FALSE)</f>
        <v>0.48086553812026978</v>
      </c>
      <c r="D20" s="31">
        <v>-0.13241</v>
      </c>
      <c r="F20" s="79"/>
    </row>
    <row r="21" spans="2:10" x14ac:dyDescent="0.25">
      <c r="B21" s="32" t="s">
        <v>166</v>
      </c>
      <c r="C21" s="30">
        <f>VLOOKUP(B4,'Q4 Emp &amp; Cred Data'!$A$2:$AT$53,6,FALSE)</f>
        <v>0.18075042963027954</v>
      </c>
      <c r="D21" s="31">
        <v>-1.293544</v>
      </c>
      <c r="F21" s="79"/>
    </row>
    <row r="22" spans="2:10" x14ac:dyDescent="0.25">
      <c r="B22" s="29" t="s">
        <v>167</v>
      </c>
      <c r="C22" s="30"/>
      <c r="D22" s="31"/>
    </row>
    <row r="23" spans="2:10" x14ac:dyDescent="0.25">
      <c r="B23" s="32" t="s">
        <v>168</v>
      </c>
      <c r="C23" s="30">
        <f>VLOOKUP(B4,'Q4 Emp &amp; Cred Data'!$A$2:$AT$53,7,FALSE)</f>
        <v>0.14003103971481323</v>
      </c>
      <c r="D23" s="31" t="s">
        <v>163</v>
      </c>
    </row>
    <row r="24" spans="2:10" x14ac:dyDescent="0.25">
      <c r="B24" s="32" t="s">
        <v>169</v>
      </c>
      <c r="C24" s="30">
        <f>VLOOKUP(B4,'Q4 Emp &amp; Cred Data'!$A$2:$AT$53,8,FALSE)</f>
        <v>2.768075093626976E-2</v>
      </c>
      <c r="D24" s="31">
        <v>0.77917069999999999</v>
      </c>
      <c r="F24" s="79"/>
    </row>
    <row r="25" spans="2:10" x14ac:dyDescent="0.25">
      <c r="B25" s="32" t="s">
        <v>170</v>
      </c>
      <c r="C25" s="30">
        <f>VLOOKUP(B4,'Q4 Emp &amp; Cred Data'!$A$2:$AT$53,9,FALSE)</f>
        <v>0.38028836250305176</v>
      </c>
      <c r="D25" s="31">
        <v>-0.15452959999999999</v>
      </c>
      <c r="F25" s="79"/>
    </row>
    <row r="26" spans="2:10" x14ac:dyDescent="0.25">
      <c r="B26" s="32" t="s">
        <v>171</v>
      </c>
      <c r="C26" s="30">
        <f>VLOOKUP(B4,'Q4 Emp &amp; Cred Data'!$A$2:$AT$53,10,FALSE)</f>
        <v>0.42203927040100098</v>
      </c>
      <c r="D26" s="31">
        <v>-8.1753000000000006E-2</v>
      </c>
      <c r="F26" s="79"/>
    </row>
    <row r="27" spans="2:10" x14ac:dyDescent="0.25">
      <c r="B27" s="33" t="s">
        <v>172</v>
      </c>
      <c r="C27" s="30">
        <f>VLOOKUP(B4,'Q4 Emp &amp; Cred Data'!$A$2:$AT$53,11,FALSE)</f>
        <v>2.996058389544487E-2</v>
      </c>
      <c r="D27" s="31">
        <v>0.23254040000000001</v>
      </c>
      <c r="F27" s="79"/>
    </row>
    <row r="28" spans="2:10" x14ac:dyDescent="0.25">
      <c r="B28" s="29" t="s">
        <v>173</v>
      </c>
      <c r="C28" s="30"/>
      <c r="D28" s="31"/>
    </row>
    <row r="29" spans="2:10" x14ac:dyDescent="0.25">
      <c r="B29" s="32" t="s">
        <v>174</v>
      </c>
      <c r="C29" s="30">
        <f>VLOOKUP(B4,'Q4 Emp &amp; Cred Data'!$A$2:$AT$53,12,FALSE)</f>
        <v>1.5303864143788815E-2</v>
      </c>
      <c r="D29" s="31">
        <v>0.11375780000000001</v>
      </c>
      <c r="F29" s="79"/>
    </row>
    <row r="30" spans="2:10" x14ac:dyDescent="0.25">
      <c r="B30" s="32" t="s">
        <v>175</v>
      </c>
      <c r="C30" s="30">
        <f>VLOOKUP(B4,'Q4 Emp &amp; Cred Data'!$A$2:$AT$53,13,FALSE)</f>
        <v>0.66020500659942627</v>
      </c>
      <c r="D30" s="31" t="s">
        <v>163</v>
      </c>
    </row>
    <row r="31" spans="2:10" x14ac:dyDescent="0.25">
      <c r="B31" s="32" t="s">
        <v>176</v>
      </c>
      <c r="C31" s="30">
        <f>VLOOKUP(B4,'Q4 Emp &amp; Cred Data'!$A$2:$AT$53,14,FALSE)</f>
        <v>0.20651799440383911</v>
      </c>
      <c r="D31" s="31">
        <v>-9.2789999999999997E-2</v>
      </c>
      <c r="F31" s="79"/>
    </row>
    <row r="32" spans="2:10" ht="25.5" x14ac:dyDescent="0.25">
      <c r="B32" s="32" t="s">
        <v>177</v>
      </c>
      <c r="C32" s="30">
        <f>VLOOKUP(B4,'Q4 Emp &amp; Cred Data'!$A$2:$AT$53,15,FALSE)</f>
        <v>0.11132529377937317</v>
      </c>
      <c r="D32" s="31">
        <v>-0.24689649999999999</v>
      </c>
      <c r="F32" s="79"/>
    </row>
    <row r="33" spans="2:6" x14ac:dyDescent="0.25">
      <c r="B33" s="29" t="s">
        <v>178</v>
      </c>
      <c r="C33" s="30"/>
      <c r="D33" s="31"/>
    </row>
    <row r="34" spans="2:6" x14ac:dyDescent="0.25">
      <c r="B34" s="32" t="s">
        <v>179</v>
      </c>
      <c r="C34" s="30">
        <f>VLOOKUP(B4,'Q4 Emp &amp; Cred Data'!$A$2:$AT$53,16,FALSE)</f>
        <v>0.3340645432472229</v>
      </c>
      <c r="D34" s="31" t="s">
        <v>163</v>
      </c>
    </row>
    <row r="35" spans="2:6" x14ac:dyDescent="0.25">
      <c r="B35" s="32" t="s">
        <v>180</v>
      </c>
      <c r="C35" s="30">
        <f>VLOOKUP(B4,'Q4 Emp &amp; Cred Data'!$A$2:$AT$53,17,FALSE)</f>
        <v>0.50544238090515137</v>
      </c>
      <c r="D35" s="31">
        <v>-5.4843500000000003E-2</v>
      </c>
      <c r="F35" s="79"/>
    </row>
    <row r="36" spans="2:6" x14ac:dyDescent="0.25">
      <c r="B36" s="32" t="s">
        <v>181</v>
      </c>
      <c r="C36" s="30">
        <f>VLOOKUP(B4,'Q4 Emp &amp; Cred Data'!$A$2:$AT$53,18,FALSE)</f>
        <v>5.095730721950531E-2</v>
      </c>
      <c r="D36" s="31">
        <v>0.1541622</v>
      </c>
      <c r="F36" s="79"/>
    </row>
    <row r="37" spans="2:6" x14ac:dyDescent="0.25">
      <c r="B37" s="32" t="s">
        <v>182</v>
      </c>
      <c r="C37" s="30">
        <f>VLOOKUP(B4,'Q4 Emp &amp; Cred Data'!$A$2:$AT$53,19,FALSE)</f>
        <v>4.7808844596147537E-2</v>
      </c>
      <c r="D37" s="31">
        <v>-0.10315290000000001</v>
      </c>
      <c r="F37" s="79"/>
    </row>
    <row r="38" spans="2:6" x14ac:dyDescent="0.25">
      <c r="B38" s="32" t="s">
        <v>183</v>
      </c>
      <c r="C38" s="30">
        <f>VLOOKUP(B4,'Q4 Emp &amp; Cred Data'!$A$2:$AT$53,20,FALSE)</f>
        <v>3.7202991545200348E-2</v>
      </c>
      <c r="D38" s="31">
        <v>-0.29380469999999997</v>
      </c>
      <c r="F38" s="79"/>
    </row>
    <row r="39" spans="2:6" x14ac:dyDescent="0.25">
      <c r="B39" s="32" t="s">
        <v>184</v>
      </c>
      <c r="C39" s="30">
        <f>VLOOKUP(B4,'Q4 Emp &amp; Cred Data'!$A$2:$AT$53,21,FALSE)</f>
        <v>2.4523917585611343E-2</v>
      </c>
      <c r="D39" s="31">
        <v>-0.14005670000000001</v>
      </c>
      <c r="F39" s="79"/>
    </row>
    <row r="40" spans="2:6" x14ac:dyDescent="0.25">
      <c r="B40" s="29" t="s">
        <v>185</v>
      </c>
      <c r="C40" s="30"/>
      <c r="D40" s="31"/>
    </row>
    <row r="41" spans="2:6" ht="25.5" x14ac:dyDescent="0.25">
      <c r="B41" s="32" t="s">
        <v>186</v>
      </c>
      <c r="C41" s="30">
        <f>VLOOKUP(B4,'Q4 Emp &amp; Cred Data'!$A$2:$AT$53,22,FALSE)</f>
        <v>0.43180304765701294</v>
      </c>
      <c r="D41" s="31" t="s">
        <v>163</v>
      </c>
    </row>
    <row r="42" spans="2:6" x14ac:dyDescent="0.25">
      <c r="B42" s="32" t="s">
        <v>187</v>
      </c>
      <c r="C42" s="30">
        <f>VLOOKUP(B4,'Q4 Emp &amp; Cred Data'!$A$2:$AT$53,23,FALSE)</f>
        <v>0.44489192962646484</v>
      </c>
      <c r="D42" s="31">
        <v>-0.1274836</v>
      </c>
      <c r="F42" s="79"/>
    </row>
    <row r="43" spans="2:6" x14ac:dyDescent="0.25">
      <c r="B43" s="32" t="s">
        <v>188</v>
      </c>
      <c r="C43" s="30">
        <f>VLOOKUP(B4,'Q4 Emp &amp; Cred Data'!$A$2:$AT$53,24,FALSE)</f>
        <v>0.12330503016710281</v>
      </c>
      <c r="D43" s="31">
        <v>-0.20038739999999999</v>
      </c>
      <c r="F43" s="79"/>
    </row>
    <row r="44" spans="2:6" x14ac:dyDescent="0.25">
      <c r="B44" s="29" t="s">
        <v>189</v>
      </c>
      <c r="C44" s="30"/>
      <c r="D44" s="31"/>
    </row>
    <row r="45" spans="2:6" x14ac:dyDescent="0.25">
      <c r="B45" s="32" t="s">
        <v>190</v>
      </c>
      <c r="C45" s="30">
        <f>VLOOKUP(B4,'Q4 Emp &amp; Cred Data'!$A$2:$AT$53,25,FALSE)</f>
        <v>7.178962230682373E-2</v>
      </c>
      <c r="D45" s="31">
        <v>-0.40551150000000002</v>
      </c>
      <c r="F45" s="79"/>
    </row>
    <row r="46" spans="2:6" x14ac:dyDescent="0.25">
      <c r="B46" s="32" t="s">
        <v>191</v>
      </c>
      <c r="C46" s="30">
        <f>VLOOKUP(B4,'Q4 Emp &amp; Cred Data'!$A$2:$AT$53,26,FALSE)</f>
        <v>7.3320314288139343E-2</v>
      </c>
      <c r="D46" s="31">
        <v>0.11677849999999999</v>
      </c>
      <c r="F46" s="79"/>
    </row>
    <row r="47" spans="2:6" x14ac:dyDescent="0.25">
      <c r="B47" s="32" t="s">
        <v>192</v>
      </c>
      <c r="C47" s="30">
        <f>VLOOKUP(B4,'Q4 Emp &amp; Cred Data'!$A$2:$AT$53,27,FALSE)</f>
        <v>1.3833276927471161E-2</v>
      </c>
      <c r="D47" s="31">
        <v>-0.40890599999999999</v>
      </c>
      <c r="F47" s="79"/>
    </row>
    <row r="48" spans="2:6" x14ac:dyDescent="0.25">
      <c r="B48" s="32" t="s">
        <v>193</v>
      </c>
      <c r="C48" s="30">
        <f>VLOOKUP(B4,'Q4 Emp &amp; Cred Data'!$A$2:$AT$53,28,FALSE)</f>
        <v>4.6524949371814728E-2</v>
      </c>
      <c r="D48" s="31">
        <v>-5.2029199999999998E-2</v>
      </c>
      <c r="F48" s="79"/>
    </row>
    <row r="49" spans="2:10" x14ac:dyDescent="0.25">
      <c r="B49" s="32" t="s">
        <v>194</v>
      </c>
      <c r="C49" s="30">
        <f>VLOOKUP(B4,'Q4 Emp &amp; Cred Data'!$A$2:$AT$53,29,FALSE)</f>
        <v>6.0410602018237114E-3</v>
      </c>
      <c r="D49" s="31">
        <v>-2.084403</v>
      </c>
      <c r="F49" s="79"/>
    </row>
    <row r="50" spans="2:10" x14ac:dyDescent="0.25">
      <c r="B50" s="32" t="s">
        <v>195</v>
      </c>
      <c r="C50" s="30">
        <f>VLOOKUP(B4,'Q4 Emp &amp; Cred Data'!$A$2:$AT$53,30,FALSE)</f>
        <v>0.16369745135307312</v>
      </c>
      <c r="D50" s="31">
        <v>-0.27141720000000003</v>
      </c>
      <c r="F50" s="79"/>
    </row>
    <row r="51" spans="2:10" x14ac:dyDescent="0.25">
      <c r="B51" s="32" t="s">
        <v>196</v>
      </c>
      <c r="C51" s="30">
        <f>VLOOKUP(B4,'Q4 Emp &amp; Cred Data'!$A$2:$AT$53,31,FALSE)</f>
        <v>1.6540197655558586E-2</v>
      </c>
      <c r="D51" s="31">
        <v>1.2266379999999999</v>
      </c>
      <c r="F51" s="79"/>
    </row>
    <row r="52" spans="2:10" x14ac:dyDescent="0.25">
      <c r="B52" s="32" t="s">
        <v>197</v>
      </c>
      <c r="C52" s="30">
        <f>VLOOKUP(B4,'Q4 Emp &amp; Cred Data'!$A$2:$AT$53,32,FALSE)</f>
        <v>1.0323519818484783E-2</v>
      </c>
      <c r="D52" s="31">
        <v>-5.4200900000000003E-2</v>
      </c>
      <c r="F52" s="79"/>
    </row>
    <row r="53" spans="2:10" x14ac:dyDescent="0.25">
      <c r="B53" s="32" t="s">
        <v>198</v>
      </c>
      <c r="C53" s="30">
        <f>VLOOKUP(B4,'Q4 Emp &amp; Cred Data'!$A$2:$AT$53,33,FALSE)</f>
        <v>0.29967096447944641</v>
      </c>
      <c r="D53" s="31">
        <v>8.7002599999999999E-2</v>
      </c>
      <c r="F53" s="79"/>
    </row>
    <row r="54" spans="2:10" x14ac:dyDescent="0.25">
      <c r="B54" s="29" t="s">
        <v>199</v>
      </c>
      <c r="C54" s="30"/>
      <c r="D54" s="31"/>
    </row>
    <row r="55" spans="2:10" x14ac:dyDescent="0.25">
      <c r="B55" s="32" t="s">
        <v>200</v>
      </c>
      <c r="C55" s="34">
        <f>VLOOKUP(B4,'Q4 Emp &amp; Cred Data'!$A$2:$AT$53,34,FALSE)</f>
        <v>2.9783448204398155E-2</v>
      </c>
      <c r="D55" s="31">
        <v>-1.681773</v>
      </c>
      <c r="F55" s="79"/>
    </row>
    <row r="56" spans="2:10" x14ac:dyDescent="0.25">
      <c r="B56" s="32" t="s">
        <v>201</v>
      </c>
      <c r="C56" s="30">
        <f>VLOOKUP(B4,'Q4 Emp &amp; Cred Data'!$A$2:$AT$53,35,FALSE)</f>
        <v>0.13060809671878815</v>
      </c>
      <c r="D56" s="31">
        <v>3.2506750000000002</v>
      </c>
      <c r="F56" s="79"/>
    </row>
    <row r="57" spans="2:10" x14ac:dyDescent="0.25">
      <c r="B57" s="32" t="s">
        <v>202</v>
      </c>
      <c r="C57" s="30">
        <f>VLOOKUP(B4,'Q4 Emp &amp; Cred Data'!$A$2:$AT$53,36,FALSE)</f>
        <v>4.8539575189352036E-2</v>
      </c>
      <c r="D57" s="31">
        <v>6.1428510000000003</v>
      </c>
      <c r="F57" s="79"/>
    </row>
    <row r="58" spans="2:10" ht="25.5" x14ac:dyDescent="0.25">
      <c r="B58" s="32" t="s">
        <v>203</v>
      </c>
      <c r="C58" s="30">
        <f>VLOOKUP(B4,'Q4 Emp &amp; Cred Data'!$A$2:$AT$53,37,FALSE)</f>
        <v>0.21899335086345673</v>
      </c>
      <c r="D58" s="31" t="s">
        <v>163</v>
      </c>
    </row>
    <row r="59" spans="2:10" x14ac:dyDescent="0.25">
      <c r="B59" s="32" t="s">
        <v>204</v>
      </c>
      <c r="C59" s="30">
        <f>VLOOKUP(B4,'Q4 Emp &amp; Cred Data'!$A$2:$AT$53,38,FALSE)</f>
        <v>4.9939233809709549E-2</v>
      </c>
      <c r="D59" s="31">
        <v>2.4235410000000002</v>
      </c>
      <c r="F59" s="79"/>
    </row>
    <row r="60" spans="2:10" x14ac:dyDescent="0.25">
      <c r="B60" s="32" t="s">
        <v>205</v>
      </c>
      <c r="C60" s="30">
        <f>VLOOKUP(B4,'Q4 Emp &amp; Cred Data'!$A$2:$AT$53,39,FALSE)</f>
        <v>1.1054483242332935E-2</v>
      </c>
      <c r="D60" s="31">
        <v>-5.3035509999999997</v>
      </c>
      <c r="F60" s="79"/>
      <c r="J60" s="80"/>
    </row>
    <row r="61" spans="2:10" x14ac:dyDescent="0.25">
      <c r="B61" s="32" t="s">
        <v>206</v>
      </c>
      <c r="C61" s="30">
        <f>VLOOKUP(B4,'Q4 Emp &amp; Cred Data'!$A$2:$AT$53,40,FALSE)</f>
        <v>9.9349640309810638E-2</v>
      </c>
      <c r="D61" s="31">
        <v>1.773776</v>
      </c>
      <c r="F61" s="79"/>
    </row>
    <row r="62" spans="2:10" x14ac:dyDescent="0.25">
      <c r="B62" s="32" t="s">
        <v>207</v>
      </c>
      <c r="C62" s="30">
        <f>VLOOKUP(B4,'Q4 Emp &amp; Cred Data'!$A$2:$AT$53,41,FALSE)</f>
        <v>0.13492171466350555</v>
      </c>
      <c r="D62" s="31">
        <v>2.5992959999999998</v>
      </c>
      <c r="F62" s="79"/>
    </row>
    <row r="63" spans="2:10" x14ac:dyDescent="0.25">
      <c r="B63" s="32" t="s">
        <v>208</v>
      </c>
      <c r="C63" s="30">
        <f>VLOOKUP(B4,'Q4 Emp &amp; Cred Data'!$A$2:$AT$53,42,FALSE)</f>
        <v>8.5560120642185211E-3</v>
      </c>
      <c r="D63" s="31">
        <v>-1.6256539999999999</v>
      </c>
      <c r="F63" s="79"/>
    </row>
    <row r="64" spans="2:10" x14ac:dyDescent="0.25">
      <c r="B64" s="32" t="s">
        <v>209</v>
      </c>
      <c r="C64" s="30">
        <f>VLOOKUP(B4,'Q4 Emp &amp; Cred Data'!$A$2:$AT$53,43,FALSE)</f>
        <v>2.3201452568173409E-2</v>
      </c>
      <c r="D64" s="31">
        <v>-2.8423579999999999</v>
      </c>
      <c r="F64" s="79"/>
    </row>
    <row r="65" spans="2:8" x14ac:dyDescent="0.25">
      <c r="B65" s="32" t="s">
        <v>210</v>
      </c>
      <c r="C65" s="30">
        <f>VLOOKUP(B4,'Q4 Emp &amp; Cred Data'!$A$2:$AT$53,44,FALSE)</f>
        <v>6.2593542039394379E-2</v>
      </c>
      <c r="D65" s="31">
        <v>2.9342640000000002</v>
      </c>
      <c r="F65" s="79"/>
    </row>
    <row r="66" spans="2:8" x14ac:dyDescent="0.25">
      <c r="B66" s="32" t="s">
        <v>211</v>
      </c>
      <c r="C66" s="30">
        <f>VLOOKUP(B4,'Q4 Emp &amp; Cred Data'!$A$2:$AT$53,45,FALSE)</f>
        <v>0.21224239468574524</v>
      </c>
      <c r="D66" s="31">
        <v>1.5573809999999999</v>
      </c>
      <c r="F66" s="79"/>
    </row>
    <row r="67" spans="2:8" x14ac:dyDescent="0.25">
      <c r="B67" s="32" t="s">
        <v>212</v>
      </c>
      <c r="C67" s="30">
        <f>VLOOKUP(B4,'Q4 Emp &amp; Cred Data'!$A$2:$AT$53,46,FALSE)</f>
        <v>5.0119791694669402E-7</v>
      </c>
      <c r="D67" s="31">
        <v>16.895189999999999</v>
      </c>
      <c r="F67" s="79"/>
      <c r="H67" s="79"/>
    </row>
    <row r="68" spans="2:8" x14ac:dyDescent="0.25">
      <c r="B68" s="29" t="s">
        <v>213</v>
      </c>
      <c r="D68" s="31"/>
      <c r="H68" s="80"/>
    </row>
    <row r="69" spans="2:8" x14ac:dyDescent="0.25">
      <c r="B69" s="32" t="s">
        <v>46</v>
      </c>
      <c r="D69" s="31">
        <v>-0.52385420000000005</v>
      </c>
    </row>
    <row r="70" spans="2:8" x14ac:dyDescent="0.25">
      <c r="B70" s="32" t="s">
        <v>47</v>
      </c>
      <c r="D70" s="31">
        <v>-0.4136049</v>
      </c>
    </row>
    <row r="71" spans="2:8" x14ac:dyDescent="0.25">
      <c r="B71" s="32" t="s">
        <v>48</v>
      </c>
      <c r="D71" s="31">
        <v>-0.46484340000000002</v>
      </c>
    </row>
    <row r="72" spans="2:8" x14ac:dyDescent="0.25">
      <c r="B72" s="32" t="s">
        <v>49</v>
      </c>
      <c r="D72" s="31">
        <v>-0.46505289999999999</v>
      </c>
    </row>
    <row r="73" spans="2:8" x14ac:dyDescent="0.25">
      <c r="B73" s="32" t="s">
        <v>50</v>
      </c>
      <c r="D73" s="31">
        <v>-0.37703239999999999</v>
      </c>
    </row>
    <row r="74" spans="2:8" x14ac:dyDescent="0.25">
      <c r="B74" s="32" t="s">
        <v>51</v>
      </c>
      <c r="D74" s="31">
        <v>-0.67866029999999999</v>
      </c>
    </row>
    <row r="75" spans="2:8" x14ac:dyDescent="0.25">
      <c r="B75" s="32" t="s">
        <v>52</v>
      </c>
      <c r="D75" s="31">
        <v>-0.31658520000000001</v>
      </c>
    </row>
    <row r="76" spans="2:8" x14ac:dyDescent="0.25">
      <c r="B76" s="32" t="s">
        <v>53</v>
      </c>
      <c r="D76" s="31">
        <v>-0.51809559999999999</v>
      </c>
    </row>
    <row r="77" spans="2:8" x14ac:dyDescent="0.25">
      <c r="B77" s="32" t="s">
        <v>54</v>
      </c>
      <c r="D77" s="31">
        <v>-0.36626140000000001</v>
      </c>
    </row>
    <row r="78" spans="2:8" x14ac:dyDescent="0.25">
      <c r="B78" s="32" t="s">
        <v>55</v>
      </c>
      <c r="D78" s="31">
        <v>-0.55113860000000003</v>
      </c>
    </row>
    <row r="79" spans="2:8" x14ac:dyDescent="0.25">
      <c r="B79" s="32" t="s">
        <v>56</v>
      </c>
      <c r="D79" s="31">
        <v>-0.5012257</v>
      </c>
    </row>
    <row r="80" spans="2:8" x14ac:dyDescent="0.25">
      <c r="B80" s="32" t="s">
        <v>57</v>
      </c>
      <c r="D80" s="31">
        <v>-1.1670860000000001</v>
      </c>
    </row>
    <row r="81" spans="2:4" x14ac:dyDescent="0.25">
      <c r="B81" s="32" t="s">
        <v>58</v>
      </c>
      <c r="D81" s="31">
        <v>-0.52388040000000002</v>
      </c>
    </row>
    <row r="82" spans="2:4" x14ac:dyDescent="0.25">
      <c r="B82" s="32" t="s">
        <v>59</v>
      </c>
      <c r="D82" s="31">
        <v>-0.4641535</v>
      </c>
    </row>
    <row r="83" spans="2:4" x14ac:dyDescent="0.25">
      <c r="B83" s="32" t="s">
        <v>60</v>
      </c>
      <c r="D83" s="31">
        <v>-0.30282219999999999</v>
      </c>
    </row>
    <row r="84" spans="2:4" x14ac:dyDescent="0.25">
      <c r="B84" s="32" t="s">
        <v>61</v>
      </c>
      <c r="D84" s="31">
        <v>-0.35750999999999999</v>
      </c>
    </row>
    <row r="85" spans="2:4" x14ac:dyDescent="0.25">
      <c r="B85" s="32" t="s">
        <v>62</v>
      </c>
      <c r="D85" s="31">
        <v>-0.41024260000000001</v>
      </c>
    </row>
    <row r="86" spans="2:4" x14ac:dyDescent="0.25">
      <c r="B86" s="32" t="s">
        <v>63</v>
      </c>
      <c r="D86" s="31">
        <v>-0.36721809999999999</v>
      </c>
    </row>
    <row r="87" spans="2:4" x14ac:dyDescent="0.25">
      <c r="B87" s="32" t="s">
        <v>64</v>
      </c>
      <c r="D87" s="31">
        <v>-0.54574860000000003</v>
      </c>
    </row>
    <row r="88" spans="2:4" x14ac:dyDescent="0.25">
      <c r="B88" s="32" t="s">
        <v>65</v>
      </c>
      <c r="D88" s="31">
        <v>-0.30387380000000003</v>
      </c>
    </row>
    <row r="89" spans="2:4" x14ac:dyDescent="0.25">
      <c r="B89" s="32" t="s">
        <v>66</v>
      </c>
      <c r="D89" s="31">
        <v>-0.52322880000000005</v>
      </c>
    </row>
    <row r="90" spans="2:4" x14ac:dyDescent="0.25">
      <c r="B90" s="32" t="s">
        <v>67</v>
      </c>
      <c r="D90" s="31">
        <v>-0.12944720000000001</v>
      </c>
    </row>
    <row r="91" spans="2:4" x14ac:dyDescent="0.25">
      <c r="B91" s="32" t="s">
        <v>68</v>
      </c>
      <c r="D91" s="31">
        <v>-0.39998929999999999</v>
      </c>
    </row>
    <row r="92" spans="2:4" x14ac:dyDescent="0.25">
      <c r="B92" s="32" t="s">
        <v>69</v>
      </c>
      <c r="D92" s="31">
        <v>-0.39724330000000002</v>
      </c>
    </row>
    <row r="93" spans="2:4" x14ac:dyDescent="0.25">
      <c r="B93" s="32" t="s">
        <v>70</v>
      </c>
      <c r="D93" s="31">
        <v>-0.34074599999999999</v>
      </c>
    </row>
    <row r="94" spans="2:4" x14ac:dyDescent="0.25">
      <c r="B94" s="32" t="s">
        <v>71</v>
      </c>
      <c r="D94" s="31">
        <v>-0.32065579999999999</v>
      </c>
    </row>
    <row r="95" spans="2:4" x14ac:dyDescent="0.25">
      <c r="B95" s="32" t="s">
        <v>72</v>
      </c>
      <c r="D95" s="31">
        <v>-0.44459359999999998</v>
      </c>
    </row>
    <row r="96" spans="2:4" x14ac:dyDescent="0.25">
      <c r="B96" s="32" t="s">
        <v>73</v>
      </c>
      <c r="D96" s="31">
        <v>-0.30387649999999999</v>
      </c>
    </row>
    <row r="97" spans="2:4" x14ac:dyDescent="0.25">
      <c r="B97" s="32" t="s">
        <v>74</v>
      </c>
      <c r="D97" s="31">
        <v>-0.62570190000000003</v>
      </c>
    </row>
    <row r="98" spans="2:4" x14ac:dyDescent="0.25">
      <c r="B98" s="32" t="s">
        <v>75</v>
      </c>
      <c r="D98" s="31">
        <v>-0.55381849999999999</v>
      </c>
    </row>
    <row r="99" spans="2:4" x14ac:dyDescent="0.25">
      <c r="B99" s="32" t="s">
        <v>76</v>
      </c>
      <c r="D99" s="31">
        <v>-0.30485060000000003</v>
      </c>
    </row>
    <row r="100" spans="2:4" x14ac:dyDescent="0.25">
      <c r="B100" s="32" t="s">
        <v>77</v>
      </c>
      <c r="D100" s="31">
        <v>-0.45947559999999998</v>
      </c>
    </row>
    <row r="101" spans="2:4" x14ac:dyDescent="0.25">
      <c r="B101" s="32" t="s">
        <v>78</v>
      </c>
      <c r="D101" s="31">
        <v>-0.42637999999999998</v>
      </c>
    </row>
    <row r="102" spans="2:4" x14ac:dyDescent="0.25">
      <c r="B102" s="32" t="s">
        <v>79</v>
      </c>
      <c r="D102" s="31">
        <v>-0.6029388</v>
      </c>
    </row>
    <row r="103" spans="2:4" ht="12.75" customHeight="1" x14ac:dyDescent="0.25">
      <c r="B103" s="32" t="s">
        <v>80</v>
      </c>
      <c r="D103" s="41">
        <v>-0.2089453</v>
      </c>
    </row>
    <row r="104" spans="2:4" ht="12.75" customHeight="1" x14ac:dyDescent="0.25">
      <c r="B104" s="32" t="s">
        <v>81</v>
      </c>
      <c r="D104" s="41">
        <v>-0.3473851</v>
      </c>
    </row>
    <row r="105" spans="2:4" ht="12.75" customHeight="1" x14ac:dyDescent="0.25">
      <c r="B105" s="32" t="s">
        <v>82</v>
      </c>
      <c r="D105" s="41">
        <v>-0.59812050000000005</v>
      </c>
    </row>
    <row r="106" spans="2:4" ht="12.75" customHeight="1" x14ac:dyDescent="0.25">
      <c r="B106" s="32" t="s">
        <v>83</v>
      </c>
      <c r="D106" s="41">
        <v>-0.54705230000000005</v>
      </c>
    </row>
    <row r="107" spans="2:4" x14ac:dyDescent="0.25">
      <c r="B107" s="32" t="s">
        <v>84</v>
      </c>
      <c r="D107" s="31">
        <v>-0.1538803</v>
      </c>
    </row>
    <row r="108" spans="2:4" x14ac:dyDescent="0.25">
      <c r="B108" s="32" t="s">
        <v>85</v>
      </c>
      <c r="D108" s="31">
        <v>-0.31741229999999998</v>
      </c>
    </row>
    <row r="109" spans="2:4" x14ac:dyDescent="0.25">
      <c r="B109" s="32" t="s">
        <v>86</v>
      </c>
      <c r="D109" s="31">
        <v>-0.61950289999999997</v>
      </c>
    </row>
    <row r="110" spans="2:4" x14ac:dyDescent="0.25">
      <c r="B110" s="32" t="s">
        <v>87</v>
      </c>
      <c r="D110" s="31">
        <v>-0.30515949999999997</v>
      </c>
    </row>
    <row r="111" spans="2:4" x14ac:dyDescent="0.25">
      <c r="B111" s="32" t="s">
        <v>88</v>
      </c>
      <c r="D111" s="31">
        <v>-0.48529939999999999</v>
      </c>
    </row>
    <row r="112" spans="2:4" x14ac:dyDescent="0.25">
      <c r="B112" s="32" t="s">
        <v>89</v>
      </c>
      <c r="D112" s="31">
        <v>-0.36438280000000001</v>
      </c>
    </row>
    <row r="113" spans="2:4" x14ac:dyDescent="0.25">
      <c r="B113" s="32" t="s">
        <v>90</v>
      </c>
      <c r="D113" s="31">
        <v>-0.71219569999999999</v>
      </c>
    </row>
    <row r="114" spans="2:4" x14ac:dyDescent="0.25">
      <c r="B114" s="32" t="s">
        <v>91</v>
      </c>
      <c r="D114" s="31">
        <v>-0.50862090000000004</v>
      </c>
    </row>
    <row r="115" spans="2:4" x14ac:dyDescent="0.25">
      <c r="B115" s="32" t="s">
        <v>92</v>
      </c>
      <c r="D115" s="31">
        <v>-0.70551109999999995</v>
      </c>
    </row>
    <row r="116" spans="2:4" x14ac:dyDescent="0.25">
      <c r="B116" s="32" t="s">
        <v>93</v>
      </c>
      <c r="D116" s="31">
        <v>-0.28747109999999998</v>
      </c>
    </row>
    <row r="117" spans="2:4" x14ac:dyDescent="0.25">
      <c r="B117" s="32" t="s">
        <v>94</v>
      </c>
      <c r="D117" s="31">
        <v>-0.20842820000000001</v>
      </c>
    </row>
    <row r="118" spans="2:4" x14ac:dyDescent="0.25">
      <c r="B118" s="32" t="s">
        <v>95</v>
      </c>
      <c r="D118" s="31">
        <v>-0.56516849999999996</v>
      </c>
    </row>
    <row r="119" spans="2:4" x14ac:dyDescent="0.25">
      <c r="B119" s="32" t="s">
        <v>96</v>
      </c>
      <c r="D119" s="31">
        <v>-0.21530079999999999</v>
      </c>
    </row>
    <row r="120" spans="2:4" ht="13.5" thickBot="1" x14ac:dyDescent="0.3">
      <c r="B120" s="36" t="s">
        <v>97</v>
      </c>
      <c r="C120" s="43"/>
      <c r="D120" s="42">
        <v>-0.71525879999999997</v>
      </c>
    </row>
  </sheetData>
  <sheetProtection sheet="1" objects="1" scenarios="1" selectLockedCells="1"/>
  <mergeCells count="9">
    <mergeCell ref="C13:D13"/>
    <mergeCell ref="B2:D2"/>
    <mergeCell ref="C4:D4"/>
    <mergeCell ref="C6:D6"/>
    <mergeCell ref="C8:D8"/>
    <mergeCell ref="C11:D11"/>
    <mergeCell ref="C12:D12"/>
    <mergeCell ref="C9:D9"/>
    <mergeCell ref="C10:D10"/>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E5BA7C07-129B-4616-A634-9533E067F704}">
          <x14:formula1>
            <xm:f>'MSG Data'!$B$2:$B$53</xm:f>
          </x14:formula1>
          <xm:sqref>B5</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37DDA-4494-4B3D-93F8-4774CA8B41C8}">
  <dimension ref="B1:H120"/>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6" t="s">
        <v>228</v>
      </c>
      <c r="C2" s="97"/>
      <c r="D2" s="98"/>
    </row>
    <row r="3" spans="2:6" ht="19.5" thickBot="1" x14ac:dyDescent="0.3">
      <c r="B3" s="9"/>
    </row>
    <row r="4" spans="2:6" s="7" customFormat="1" ht="31.9" customHeight="1" thickBot="1" x14ac:dyDescent="0.3">
      <c r="B4" s="77" t="str">
        <f>'MSG Model'!B4</f>
        <v>Alabama</v>
      </c>
      <c r="C4" s="123" t="s">
        <v>215</v>
      </c>
      <c r="D4" s="124"/>
      <c r="F4" s="8"/>
    </row>
    <row r="5" spans="2:6" s="7" customFormat="1" ht="15" customHeight="1" thickBot="1" x14ac:dyDescent="0.25">
      <c r="F5" s="8"/>
    </row>
    <row r="6" spans="2:6" s="10" customFormat="1" ht="20.25" customHeight="1" thickBot="1" x14ac:dyDescent="0.4">
      <c r="B6" s="28" t="s">
        <v>291</v>
      </c>
      <c r="C6" s="121">
        <f>VLOOKUP(B4,Est0!A3:K54,11,FALSE)</f>
        <v>0.34543800000000002</v>
      </c>
      <c r="D6" s="122"/>
      <c r="F6" s="13"/>
    </row>
    <row r="7" spans="2:6" s="10" customFormat="1" ht="15" customHeight="1" thickBot="1" x14ac:dyDescent="0.3">
      <c r="C7" s="11"/>
      <c r="D7" s="11"/>
      <c r="F7" s="13"/>
    </row>
    <row r="8" spans="2:6" s="10" customFormat="1" ht="15" customHeight="1" x14ac:dyDescent="0.25">
      <c r="B8" s="40" t="s">
        <v>229</v>
      </c>
      <c r="C8" s="113"/>
      <c r="D8" s="114"/>
      <c r="F8" s="13"/>
    </row>
    <row r="9" spans="2:6" s="10" customFormat="1" ht="15" customHeight="1" x14ac:dyDescent="0.25">
      <c r="B9" s="86" t="s">
        <v>297</v>
      </c>
      <c r="C9" s="119">
        <f>VLOOKUP($B$4,Indicators!K210:M261,3,FALSE)</f>
        <v>0.41549999999999998</v>
      </c>
      <c r="D9" s="120"/>
      <c r="F9" s="13"/>
    </row>
    <row r="10" spans="2:6" s="10" customFormat="1" ht="15" customHeight="1" x14ac:dyDescent="0.25">
      <c r="B10" s="87" t="s">
        <v>296</v>
      </c>
      <c r="C10" s="119">
        <f>VLOOKUP($B$4,Indicators!K158:M209,3,FALSE)</f>
        <v>0.39419999999999999</v>
      </c>
      <c r="D10" s="120"/>
      <c r="F10" s="13"/>
    </row>
    <row r="11" spans="2:6" s="10" customFormat="1" ht="15" customHeight="1" x14ac:dyDescent="0.25">
      <c r="B11" s="87" t="s">
        <v>225</v>
      </c>
      <c r="C11" s="119">
        <f>VLOOKUP($B$4,Indicators!K106:M157,3,FALSE)</f>
        <v>0.38290000000000002</v>
      </c>
      <c r="D11" s="120"/>
      <c r="F11" s="13"/>
    </row>
    <row r="12" spans="2:6" s="10" customFormat="1" ht="15" customHeight="1" x14ac:dyDescent="0.25">
      <c r="B12" s="87" t="s">
        <v>226</v>
      </c>
      <c r="C12" s="119">
        <f>VLOOKUP($B$4,Indicators!K54:M105,3,FALSE)</f>
        <v>0.28079999999999999</v>
      </c>
      <c r="D12" s="120"/>
      <c r="F12" s="13"/>
    </row>
    <row r="13" spans="2:6" s="10" customFormat="1" ht="15" customHeight="1" x14ac:dyDescent="0.25">
      <c r="B13" s="89" t="s">
        <v>227</v>
      </c>
      <c r="C13" s="131">
        <f>VLOOKUP($B$4,Indicators!K2:M53,3,FALSE)</f>
        <v>0.19620000000000001</v>
      </c>
      <c r="D13" s="132"/>
      <c r="F13" s="13"/>
    </row>
    <row r="14" spans="2:6" s="7" customFormat="1" ht="15" customHeight="1" thickBot="1" x14ac:dyDescent="0.25"/>
    <row r="15" spans="2:6" s="8" customFormat="1" ht="28.9" customHeight="1" x14ac:dyDescent="0.2">
      <c r="B15" s="37" t="s">
        <v>158</v>
      </c>
      <c r="C15" s="38" t="s">
        <v>298</v>
      </c>
      <c r="D15" s="39" t="s">
        <v>159</v>
      </c>
    </row>
    <row r="16" spans="2:6" x14ac:dyDescent="0.25">
      <c r="B16" s="29" t="s">
        <v>160</v>
      </c>
      <c r="C16" s="30">
        <f>VLOOKUP(B4,'Q4 Emp &amp; Cred Data'!$A$2:$AT$53,2,FALSE)</f>
        <v>0.42671984434127808</v>
      </c>
      <c r="D16" s="31">
        <v>2.4368299999999999E-2</v>
      </c>
      <c r="F16" s="79"/>
    </row>
    <row r="17" spans="2:6" x14ac:dyDescent="0.25">
      <c r="B17" s="29" t="s">
        <v>161</v>
      </c>
      <c r="C17" s="30"/>
      <c r="D17" s="31"/>
    </row>
    <row r="18" spans="2:6" x14ac:dyDescent="0.25">
      <c r="B18" s="32" t="s">
        <v>162</v>
      </c>
      <c r="C18" s="30">
        <f>VLOOKUP(B4,'Q4 Emp &amp; Cred Data'!$A$2:$AT$53,3,FALSE)</f>
        <v>0.10646897554397583</v>
      </c>
      <c r="D18" s="31" t="s">
        <v>163</v>
      </c>
    </row>
    <row r="19" spans="2:6" x14ac:dyDescent="0.25">
      <c r="B19" s="32" t="s">
        <v>164</v>
      </c>
      <c r="C19" s="30">
        <f>VLOOKUP(B4,'Q4 Emp &amp; Cred Data'!$A$2:$AT$53,4,FALSE)</f>
        <v>0.23191505670547485</v>
      </c>
      <c r="D19" s="31">
        <v>1.0469679999999999</v>
      </c>
      <c r="F19" s="79"/>
    </row>
    <row r="20" spans="2:6" x14ac:dyDescent="0.25">
      <c r="B20" s="32" t="s">
        <v>165</v>
      </c>
      <c r="C20" s="30">
        <f>VLOOKUP(B4,'Q4 Emp &amp; Cred Data'!$A$2:$AT$53,5,FALSE)</f>
        <v>0.48086553812026978</v>
      </c>
      <c r="D20" s="31">
        <v>-8.5037500000000002E-2</v>
      </c>
      <c r="F20" s="79"/>
    </row>
    <row r="21" spans="2:6" x14ac:dyDescent="0.25">
      <c r="B21" s="32" t="s">
        <v>166</v>
      </c>
      <c r="C21" s="30">
        <f>VLOOKUP(B4,'Q4 Emp &amp; Cred Data'!$A$2:$AT$53,6,FALSE)</f>
        <v>0.18075042963027954</v>
      </c>
      <c r="D21" s="31">
        <v>2.1908219999999998</v>
      </c>
      <c r="F21" s="79"/>
    </row>
    <row r="22" spans="2:6" x14ac:dyDescent="0.25">
      <c r="B22" s="29" t="s">
        <v>167</v>
      </c>
      <c r="C22" s="30"/>
      <c r="D22" s="31"/>
    </row>
    <row r="23" spans="2:6" x14ac:dyDescent="0.25">
      <c r="B23" s="32" t="s">
        <v>168</v>
      </c>
      <c r="C23" s="30">
        <f>VLOOKUP(B4,'Q4 Emp &amp; Cred Data'!$A$2:$AT$53,7,FALSE)</f>
        <v>0.14003103971481323</v>
      </c>
      <c r="D23" s="31" t="s">
        <v>163</v>
      </c>
    </row>
    <row r="24" spans="2:6" x14ac:dyDescent="0.25">
      <c r="B24" s="32" t="s">
        <v>169</v>
      </c>
      <c r="C24" s="30">
        <f>VLOOKUP(B4,'Q4 Emp &amp; Cred Data'!$A$2:$AT$53,8,FALSE)</f>
        <v>2.768075093626976E-2</v>
      </c>
      <c r="D24" s="31">
        <v>-0.80988890000000002</v>
      </c>
      <c r="F24" s="79"/>
    </row>
    <row r="25" spans="2:6" x14ac:dyDescent="0.25">
      <c r="B25" s="32" t="s">
        <v>170</v>
      </c>
      <c r="C25" s="30">
        <f>VLOOKUP(B4,'Q4 Emp &amp; Cred Data'!$A$2:$AT$53,9,FALSE)</f>
        <v>0.38028836250305176</v>
      </c>
      <c r="D25" s="31">
        <v>1.4481869999999999</v>
      </c>
      <c r="F25" s="79"/>
    </row>
    <row r="26" spans="2:6" x14ac:dyDescent="0.25">
      <c r="B26" s="32" t="s">
        <v>171</v>
      </c>
      <c r="C26" s="30">
        <f>VLOOKUP(B4,'Q4 Emp &amp; Cred Data'!$A$2:$AT$53,10,FALSE)</f>
        <v>0.42203927040100098</v>
      </c>
      <c r="D26" s="31">
        <v>-0.44244220000000001</v>
      </c>
      <c r="F26" s="79"/>
    </row>
    <row r="27" spans="2:6" x14ac:dyDescent="0.25">
      <c r="B27" s="33" t="s">
        <v>172</v>
      </c>
      <c r="C27" s="30">
        <f>VLOOKUP(B4,'Q4 Emp &amp; Cred Data'!$A$2:$AT$53,11,FALSE)</f>
        <v>2.996058389544487E-2</v>
      </c>
      <c r="D27" s="31">
        <v>-9.21014E-2</v>
      </c>
      <c r="F27" s="79"/>
    </row>
    <row r="28" spans="2:6" x14ac:dyDescent="0.25">
      <c r="B28" s="29" t="s">
        <v>173</v>
      </c>
      <c r="C28" s="30"/>
      <c r="D28" s="31"/>
    </row>
    <row r="29" spans="2:6" x14ac:dyDescent="0.25">
      <c r="B29" s="32" t="s">
        <v>174</v>
      </c>
      <c r="C29" s="30">
        <f>VLOOKUP(B4,'Q4 Emp &amp; Cred Data'!$A$2:$AT$53,12,FALSE)</f>
        <v>1.5303864143788815E-2</v>
      </c>
      <c r="D29" s="31">
        <v>-3.23897E-2</v>
      </c>
      <c r="F29" s="79"/>
    </row>
    <row r="30" spans="2:6" x14ac:dyDescent="0.25">
      <c r="B30" s="32" t="s">
        <v>175</v>
      </c>
      <c r="C30" s="30">
        <f>VLOOKUP(B4,'Q4 Emp &amp; Cred Data'!$A$2:$AT$53,13,FALSE)</f>
        <v>0.66020500659942627</v>
      </c>
      <c r="D30" s="31" t="s">
        <v>163</v>
      </c>
    </row>
    <row r="31" spans="2:6" x14ac:dyDescent="0.25">
      <c r="B31" s="32" t="s">
        <v>176</v>
      </c>
      <c r="C31" s="30">
        <f>VLOOKUP(B4,'Q4 Emp &amp; Cred Data'!$A$2:$AT$53,14,FALSE)</f>
        <v>0.20651799440383911</v>
      </c>
      <c r="D31" s="31">
        <v>-0.3451611</v>
      </c>
      <c r="F31" s="79"/>
    </row>
    <row r="32" spans="2:6" ht="25.5" x14ac:dyDescent="0.25">
      <c r="B32" s="32" t="s">
        <v>177</v>
      </c>
      <c r="C32" s="30">
        <f>VLOOKUP(B4,'Q4 Emp &amp; Cred Data'!$A$2:$AT$53,15,FALSE)</f>
        <v>0.11132529377937317</v>
      </c>
      <c r="D32" s="31">
        <v>-0.58074460000000006</v>
      </c>
      <c r="F32" s="79"/>
    </row>
    <row r="33" spans="2:6" x14ac:dyDescent="0.25">
      <c r="B33" s="29" t="s">
        <v>178</v>
      </c>
      <c r="C33" s="30"/>
      <c r="D33" s="31"/>
    </row>
    <row r="34" spans="2:6" x14ac:dyDescent="0.25">
      <c r="B34" s="32" t="s">
        <v>179</v>
      </c>
      <c r="C34" s="30">
        <f>VLOOKUP(B4,'Q4 Emp &amp; Cred Data'!$A$2:$AT$53,16,FALSE)</f>
        <v>0.3340645432472229</v>
      </c>
      <c r="D34" s="31" t="s">
        <v>163</v>
      </c>
    </row>
    <row r="35" spans="2:6" x14ac:dyDescent="0.25">
      <c r="B35" s="32" t="s">
        <v>180</v>
      </c>
      <c r="C35" s="30">
        <f>VLOOKUP(B4,'Q4 Emp &amp; Cred Data'!$A$2:$AT$53,17,FALSE)</f>
        <v>0.50544238090515137</v>
      </c>
      <c r="D35" s="31">
        <v>-0.97533760000000003</v>
      </c>
      <c r="F35" s="79"/>
    </row>
    <row r="36" spans="2:6" x14ac:dyDescent="0.25">
      <c r="B36" s="32" t="s">
        <v>181</v>
      </c>
      <c r="C36" s="30">
        <f>VLOOKUP(B4,'Q4 Emp &amp; Cred Data'!$A$2:$AT$53,18,FALSE)</f>
        <v>5.095730721950531E-2</v>
      </c>
      <c r="D36" s="31">
        <v>0.10092189999999999</v>
      </c>
      <c r="F36" s="79"/>
    </row>
    <row r="37" spans="2:6" x14ac:dyDescent="0.25">
      <c r="B37" s="32" t="s">
        <v>182</v>
      </c>
      <c r="C37" s="30">
        <f>VLOOKUP(B4,'Q4 Emp &amp; Cred Data'!$A$2:$AT$53,19,FALSE)</f>
        <v>4.7808844596147537E-2</v>
      </c>
      <c r="D37" s="31">
        <v>-0.43580980000000002</v>
      </c>
      <c r="F37" s="79"/>
    </row>
    <row r="38" spans="2:6" x14ac:dyDescent="0.25">
      <c r="B38" s="32" t="s">
        <v>183</v>
      </c>
      <c r="C38" s="30">
        <f>VLOOKUP(B4,'Q4 Emp &amp; Cred Data'!$A$2:$AT$53,20,FALSE)</f>
        <v>3.7202991545200348E-2</v>
      </c>
      <c r="D38" s="31">
        <v>-0.12971730000000001</v>
      </c>
      <c r="F38" s="79"/>
    </row>
    <row r="39" spans="2:6" x14ac:dyDescent="0.25">
      <c r="B39" s="32" t="s">
        <v>184</v>
      </c>
      <c r="C39" s="30">
        <f>VLOOKUP(B4,'Q4 Emp &amp; Cred Data'!$A$2:$AT$53,21,FALSE)</f>
        <v>2.4523917585611343E-2</v>
      </c>
      <c r="D39" s="31">
        <v>0.26659850000000002</v>
      </c>
      <c r="F39" s="79"/>
    </row>
    <row r="40" spans="2:6" x14ac:dyDescent="0.25">
      <c r="B40" s="29" t="s">
        <v>185</v>
      </c>
      <c r="C40" s="30"/>
      <c r="D40" s="31"/>
    </row>
    <row r="41" spans="2:6" ht="25.5" x14ac:dyDescent="0.25">
      <c r="B41" s="32" t="s">
        <v>186</v>
      </c>
      <c r="C41" s="30">
        <f>VLOOKUP(B4,'Q4 Emp &amp; Cred Data'!$A$2:$AT$53,22,FALSE)</f>
        <v>0.43180304765701294</v>
      </c>
      <c r="D41" s="31" t="s">
        <v>163</v>
      </c>
    </row>
    <row r="42" spans="2:6" x14ac:dyDescent="0.25">
      <c r="B42" s="32" t="s">
        <v>187</v>
      </c>
      <c r="C42" s="30">
        <f>VLOOKUP(B4,'Q4 Emp &amp; Cred Data'!$A$2:$AT$53,23,FALSE)</f>
        <v>0.44489192962646484</v>
      </c>
      <c r="D42" s="31">
        <v>-0.19300719999999999</v>
      </c>
      <c r="F42" s="79"/>
    </row>
    <row r="43" spans="2:6" x14ac:dyDescent="0.25">
      <c r="B43" s="32" t="s">
        <v>188</v>
      </c>
      <c r="C43" s="30">
        <f>VLOOKUP(B4,'Q4 Emp &amp; Cred Data'!$A$2:$AT$53,24,FALSE)</f>
        <v>0.12330503016710281</v>
      </c>
      <c r="D43" s="31">
        <v>-7.5061299999999997E-2</v>
      </c>
      <c r="F43" s="79"/>
    </row>
    <row r="44" spans="2:6" x14ac:dyDescent="0.25">
      <c r="B44" s="29" t="s">
        <v>189</v>
      </c>
      <c r="C44" s="30"/>
      <c r="D44" s="31"/>
    </row>
    <row r="45" spans="2:6" x14ac:dyDescent="0.25">
      <c r="B45" s="32" t="s">
        <v>190</v>
      </c>
      <c r="C45" s="30">
        <f>VLOOKUP(B4,'Q4 Emp &amp; Cred Data'!$A$2:$AT$53,25,FALSE)</f>
        <v>7.178962230682373E-2</v>
      </c>
      <c r="D45" s="31">
        <v>-0.15688569999999999</v>
      </c>
      <c r="F45" s="79"/>
    </row>
    <row r="46" spans="2:6" x14ac:dyDescent="0.25">
      <c r="B46" s="32" t="s">
        <v>191</v>
      </c>
      <c r="C46" s="30">
        <f>VLOOKUP(B4,'Q4 Emp &amp; Cred Data'!$A$2:$AT$53,26,FALSE)</f>
        <v>7.3320314288139343E-2</v>
      </c>
      <c r="D46" s="31">
        <v>0.1340761</v>
      </c>
      <c r="F46" s="79"/>
    </row>
    <row r="47" spans="2:6" x14ac:dyDescent="0.25">
      <c r="B47" s="32" t="s">
        <v>192</v>
      </c>
      <c r="C47" s="30">
        <f>VLOOKUP(B4,'Q4 Emp &amp; Cred Data'!$A$2:$AT$53,27,FALSE)</f>
        <v>1.3833276927471161E-2</v>
      </c>
      <c r="D47" s="31">
        <v>3.4995799999999999</v>
      </c>
      <c r="F47" s="79"/>
    </row>
    <row r="48" spans="2:6" x14ac:dyDescent="0.25">
      <c r="B48" s="32" t="s">
        <v>193</v>
      </c>
      <c r="C48" s="30">
        <f>VLOOKUP(B4,'Q4 Emp &amp; Cred Data'!$A$2:$AT$53,28,FALSE)</f>
        <v>4.6524949371814728E-2</v>
      </c>
      <c r="D48" s="31">
        <v>-0.2349359</v>
      </c>
      <c r="F48" s="79"/>
    </row>
    <row r="49" spans="2:6" x14ac:dyDescent="0.25">
      <c r="B49" s="32" t="s">
        <v>194</v>
      </c>
      <c r="C49" s="30">
        <f>VLOOKUP(B4,'Q4 Emp &amp; Cred Data'!$A$2:$AT$53,29,FALSE)</f>
        <v>6.0410602018237114E-3</v>
      </c>
      <c r="D49" s="31">
        <v>-3.288681</v>
      </c>
      <c r="F49" s="79"/>
    </row>
    <row r="50" spans="2:6" x14ac:dyDescent="0.25">
      <c r="B50" s="32" t="s">
        <v>195</v>
      </c>
      <c r="C50" s="30">
        <f>VLOOKUP(B4,'Q4 Emp &amp; Cred Data'!$A$2:$AT$53,30,FALSE)</f>
        <v>0.16369745135307312</v>
      </c>
      <c r="D50" s="31">
        <v>9.0961500000000001E-2</v>
      </c>
      <c r="F50" s="79"/>
    </row>
    <row r="51" spans="2:6" x14ac:dyDescent="0.25">
      <c r="B51" s="32" t="s">
        <v>196</v>
      </c>
      <c r="C51" s="30">
        <f>VLOOKUP(B4,'Q4 Emp &amp; Cred Data'!$A$2:$AT$53,31,FALSE)</f>
        <v>1.6540197655558586E-2</v>
      </c>
      <c r="D51" s="31">
        <v>-0.51060349999999999</v>
      </c>
      <c r="F51" s="79"/>
    </row>
    <row r="52" spans="2:6" x14ac:dyDescent="0.25">
      <c r="B52" s="32" t="s">
        <v>197</v>
      </c>
      <c r="C52" s="30">
        <f>VLOOKUP(B4,'Q4 Emp &amp; Cred Data'!$A$2:$AT$53,32,FALSE)</f>
        <v>1.0323519818484783E-2</v>
      </c>
      <c r="D52" s="31">
        <v>-3.830409</v>
      </c>
      <c r="F52" s="79"/>
    </row>
    <row r="53" spans="2:6" x14ac:dyDescent="0.25">
      <c r="B53" s="32" t="s">
        <v>198</v>
      </c>
      <c r="C53" s="30">
        <f>VLOOKUP(B4,'Q4 Emp &amp; Cred Data'!$A$2:$AT$53,33,FALSE)</f>
        <v>0.29967096447944641</v>
      </c>
      <c r="D53" s="31">
        <v>-1.6757899999999999E-2</v>
      </c>
      <c r="F53" s="79"/>
    </row>
    <row r="54" spans="2:6" x14ac:dyDescent="0.25">
      <c r="B54" s="29" t="s">
        <v>199</v>
      </c>
      <c r="C54" s="30"/>
      <c r="D54" s="31"/>
    </row>
    <row r="55" spans="2:6" x14ac:dyDescent="0.25">
      <c r="B55" s="32" t="s">
        <v>200</v>
      </c>
      <c r="C55" s="34">
        <f>VLOOKUP(B4,'Q4 Emp &amp; Cred Data'!$A$2:$AT$53,34,FALSE)</f>
        <v>2.9783448204398155E-2</v>
      </c>
      <c r="D55" s="31">
        <v>-2.028546</v>
      </c>
      <c r="F55" s="79"/>
    </row>
    <row r="56" spans="2:6" x14ac:dyDescent="0.25">
      <c r="B56" s="32" t="s">
        <v>201</v>
      </c>
      <c r="C56" s="30">
        <f>VLOOKUP(B4,'Q4 Emp &amp; Cred Data'!$A$2:$AT$53,35,FALSE)</f>
        <v>0.13060809671878815</v>
      </c>
      <c r="D56" s="31">
        <v>8.1193050000000007</v>
      </c>
      <c r="F56" s="79"/>
    </row>
    <row r="57" spans="2:6" x14ac:dyDescent="0.25">
      <c r="B57" s="32" t="s">
        <v>202</v>
      </c>
      <c r="C57" s="30">
        <f>VLOOKUP(B4,'Q4 Emp &amp; Cred Data'!$A$2:$AT$53,36,FALSE)</f>
        <v>4.8539575189352036E-2</v>
      </c>
      <c r="D57" s="31">
        <v>11.674899999999999</v>
      </c>
      <c r="F57" s="79"/>
    </row>
    <row r="58" spans="2:6" ht="25.5" x14ac:dyDescent="0.25">
      <c r="B58" s="32" t="s">
        <v>203</v>
      </c>
      <c r="C58" s="30">
        <f>VLOOKUP(B4,'Q4 Emp &amp; Cred Data'!$A$2:$AT$53,37,FALSE)</f>
        <v>0.21899335086345673</v>
      </c>
      <c r="D58" s="31" t="s">
        <v>163</v>
      </c>
    </row>
    <row r="59" spans="2:6" x14ac:dyDescent="0.25">
      <c r="B59" s="32" t="s">
        <v>204</v>
      </c>
      <c r="C59" s="30">
        <f>VLOOKUP(B4,'Q4 Emp &amp; Cred Data'!$A$2:$AT$53,38,FALSE)</f>
        <v>4.9939233809709549E-2</v>
      </c>
      <c r="D59" s="31">
        <v>-10.136039999999999</v>
      </c>
      <c r="F59" s="79"/>
    </row>
    <row r="60" spans="2:6" x14ac:dyDescent="0.25">
      <c r="B60" s="32" t="s">
        <v>205</v>
      </c>
      <c r="C60" s="30">
        <f>VLOOKUP(B4,'Q4 Emp &amp; Cred Data'!$A$2:$AT$53,39,FALSE)</f>
        <v>1.1054483242332935E-2</v>
      </c>
      <c r="D60" s="31">
        <v>-9.4157290000000007</v>
      </c>
      <c r="F60" s="79"/>
    </row>
    <row r="61" spans="2:6" x14ac:dyDescent="0.25">
      <c r="B61" s="32" t="s">
        <v>206</v>
      </c>
      <c r="C61" s="30">
        <f>VLOOKUP(B4,'Q4 Emp &amp; Cred Data'!$A$2:$AT$53,40,FALSE)</f>
        <v>9.9349640309810638E-2</v>
      </c>
      <c r="D61" s="31">
        <v>0.29264590000000001</v>
      </c>
      <c r="F61" s="79"/>
    </row>
    <row r="62" spans="2:6" x14ac:dyDescent="0.25">
      <c r="B62" s="32" t="s">
        <v>207</v>
      </c>
      <c r="C62" s="30">
        <f>VLOOKUP(B4,'Q4 Emp &amp; Cred Data'!$A$2:$AT$53,41,FALSE)</f>
        <v>0.13492171466350555</v>
      </c>
      <c r="D62" s="31">
        <v>-1.2823249999999999</v>
      </c>
      <c r="F62" s="79"/>
    </row>
    <row r="63" spans="2:6" x14ac:dyDescent="0.25">
      <c r="B63" s="32" t="s">
        <v>208</v>
      </c>
      <c r="C63" s="30">
        <f>VLOOKUP(B4,'Q4 Emp &amp; Cred Data'!$A$2:$AT$53,42,FALSE)</f>
        <v>8.5560120642185211E-3</v>
      </c>
      <c r="D63" s="31">
        <v>0.31037910000000002</v>
      </c>
      <c r="F63" s="79"/>
    </row>
    <row r="64" spans="2:6" x14ac:dyDescent="0.25">
      <c r="B64" s="32" t="s">
        <v>209</v>
      </c>
      <c r="C64" s="30">
        <f>VLOOKUP(B4,'Q4 Emp &amp; Cred Data'!$A$2:$AT$53,43,FALSE)</f>
        <v>2.3201452568173409E-2</v>
      </c>
      <c r="D64" s="31">
        <v>-4.6841989999999996</v>
      </c>
      <c r="F64" s="79"/>
    </row>
    <row r="65" spans="2:8" x14ac:dyDescent="0.25">
      <c r="B65" s="32" t="s">
        <v>210</v>
      </c>
      <c r="C65" s="30">
        <f>VLOOKUP(B4,'Q4 Emp &amp; Cred Data'!$A$2:$AT$53,44,FALSE)</f>
        <v>6.2593542039394379E-2</v>
      </c>
      <c r="D65" s="31">
        <v>4.0703279999999999</v>
      </c>
      <c r="F65" s="79"/>
    </row>
    <row r="66" spans="2:8" x14ac:dyDescent="0.25">
      <c r="B66" s="32" t="s">
        <v>211</v>
      </c>
      <c r="C66" s="30">
        <f>VLOOKUP(B4,'Q4 Emp &amp; Cred Data'!$A$2:$AT$53,45,FALSE)</f>
        <v>0.21224239468574524</v>
      </c>
      <c r="D66" s="31">
        <v>-1.607022</v>
      </c>
      <c r="F66" s="79"/>
    </row>
    <row r="67" spans="2:8" x14ac:dyDescent="0.25">
      <c r="B67" s="32" t="s">
        <v>212</v>
      </c>
      <c r="C67" s="30">
        <f>VLOOKUP(B4,'Q4 Emp &amp; Cred Data'!$A$2:$AT$53,46,FALSE)</f>
        <v>5.0119791694669402E-7</v>
      </c>
      <c r="D67" s="31">
        <v>36.838549999999998</v>
      </c>
      <c r="F67" s="79"/>
      <c r="H67" s="79"/>
    </row>
    <row r="68" spans="2:8" x14ac:dyDescent="0.25">
      <c r="B68" s="29" t="s">
        <v>213</v>
      </c>
      <c r="D68" s="35"/>
      <c r="H68" s="80"/>
    </row>
    <row r="69" spans="2:8" x14ac:dyDescent="0.25">
      <c r="B69" s="32" t="s">
        <v>46</v>
      </c>
      <c r="D69" s="31">
        <v>-0.4614473</v>
      </c>
      <c r="F69" s="80"/>
    </row>
    <row r="70" spans="2:8" x14ac:dyDescent="0.25">
      <c r="B70" s="32" t="s">
        <v>47</v>
      </c>
      <c r="D70" s="31">
        <v>-0.36910369999999998</v>
      </c>
    </row>
    <row r="71" spans="2:8" x14ac:dyDescent="0.25">
      <c r="B71" s="32" t="s">
        <v>48</v>
      </c>
      <c r="D71" s="31">
        <v>-0.41867270000000001</v>
      </c>
    </row>
    <row r="72" spans="2:8" x14ac:dyDescent="0.25">
      <c r="B72" s="32" t="s">
        <v>49</v>
      </c>
      <c r="D72" s="31">
        <v>0.10613</v>
      </c>
    </row>
    <row r="73" spans="2:8" x14ac:dyDescent="0.25">
      <c r="B73" s="32" t="s">
        <v>50</v>
      </c>
      <c r="D73" s="31">
        <v>-0.75235269999999999</v>
      </c>
    </row>
    <row r="74" spans="2:8" x14ac:dyDescent="0.25">
      <c r="B74" s="32" t="s">
        <v>51</v>
      </c>
      <c r="D74" s="31">
        <v>-0.74553840000000005</v>
      </c>
    </row>
    <row r="75" spans="2:8" x14ac:dyDescent="0.25">
      <c r="B75" s="32" t="s">
        <v>52</v>
      </c>
      <c r="D75" s="31">
        <v>-0.25014570000000003</v>
      </c>
    </row>
    <row r="76" spans="2:8" x14ac:dyDescent="0.25">
      <c r="B76" s="32" t="s">
        <v>53</v>
      </c>
      <c r="D76" s="31">
        <v>-0.1665538</v>
      </c>
    </row>
    <row r="77" spans="2:8" x14ac:dyDescent="0.25">
      <c r="B77" s="32" t="s">
        <v>54</v>
      </c>
      <c r="D77" s="31">
        <v>-2.540438</v>
      </c>
    </row>
    <row r="78" spans="2:8" x14ac:dyDescent="0.25">
      <c r="B78" s="32" t="s">
        <v>55</v>
      </c>
      <c r="D78" s="31">
        <v>-0.98841710000000005</v>
      </c>
    </row>
    <row r="79" spans="2:8" x14ac:dyDescent="0.25">
      <c r="B79" s="32" t="s">
        <v>56</v>
      </c>
      <c r="D79" s="31">
        <v>-0.50749359999999999</v>
      </c>
    </row>
    <row r="80" spans="2:8" x14ac:dyDescent="0.25">
      <c r="B80" s="32" t="s">
        <v>57</v>
      </c>
      <c r="D80" s="31">
        <v>-0.33978849999999999</v>
      </c>
    </row>
    <row r="81" spans="2:4" x14ac:dyDescent="0.25">
      <c r="B81" s="32" t="s">
        <v>58</v>
      </c>
      <c r="D81" s="31">
        <v>-0.38321189999999999</v>
      </c>
    </row>
    <row r="82" spans="2:4" x14ac:dyDescent="0.25">
      <c r="B82" s="32" t="s">
        <v>59</v>
      </c>
      <c r="D82" s="31">
        <v>-0.35277730000000002</v>
      </c>
    </row>
    <row r="83" spans="2:4" x14ac:dyDescent="0.25">
      <c r="B83" s="32" t="s">
        <v>60</v>
      </c>
      <c r="D83" s="31">
        <v>0.4248265</v>
      </c>
    </row>
    <row r="84" spans="2:4" x14ac:dyDescent="0.25">
      <c r="B84" s="32" t="s">
        <v>61</v>
      </c>
      <c r="D84" s="31">
        <v>0.61052079999999997</v>
      </c>
    </row>
    <row r="85" spans="2:4" x14ac:dyDescent="0.25">
      <c r="B85" s="32" t="s">
        <v>62</v>
      </c>
      <c r="D85" s="31">
        <v>8.1785300000000005E-2</v>
      </c>
    </row>
    <row r="86" spans="2:4" x14ac:dyDescent="0.25">
      <c r="B86" s="32" t="s">
        <v>63</v>
      </c>
      <c r="D86" s="31">
        <v>0.19668759999999999</v>
      </c>
    </row>
    <row r="87" spans="2:4" x14ac:dyDescent="0.25">
      <c r="B87" s="32" t="s">
        <v>64</v>
      </c>
      <c r="D87" s="31">
        <v>-1.0295909999999999</v>
      </c>
    </row>
    <row r="88" spans="2:4" x14ac:dyDescent="0.25">
      <c r="B88" s="32" t="s">
        <v>65</v>
      </c>
      <c r="D88" s="31">
        <v>-0.31439539999999999</v>
      </c>
    </row>
    <row r="89" spans="2:4" x14ac:dyDescent="0.25">
      <c r="B89" s="32" t="s">
        <v>66</v>
      </c>
      <c r="D89" s="31">
        <v>-1.6190089999999999</v>
      </c>
    </row>
    <row r="90" spans="2:4" x14ac:dyDescent="0.25">
      <c r="B90" s="32" t="s">
        <v>67</v>
      </c>
      <c r="D90" s="31">
        <v>-0.67413749999999995</v>
      </c>
    </row>
    <row r="91" spans="2:4" x14ac:dyDescent="0.25">
      <c r="B91" s="32" t="s">
        <v>68</v>
      </c>
      <c r="D91" s="31">
        <v>-0.58501190000000003</v>
      </c>
    </row>
    <row r="92" spans="2:4" x14ac:dyDescent="0.25">
      <c r="B92" s="32" t="s">
        <v>69</v>
      </c>
      <c r="D92" s="31">
        <v>-0.62406470000000003</v>
      </c>
    </row>
    <row r="93" spans="2:4" x14ac:dyDescent="0.25">
      <c r="B93" s="32" t="s">
        <v>70</v>
      </c>
      <c r="D93" s="31">
        <v>-0.2036869</v>
      </c>
    </row>
    <row r="94" spans="2:4" x14ac:dyDescent="0.25">
      <c r="B94" s="32" t="s">
        <v>71</v>
      </c>
      <c r="D94" s="31">
        <v>3.14486E-2</v>
      </c>
    </row>
    <row r="95" spans="2:4" x14ac:dyDescent="0.25">
      <c r="B95" s="32" t="s">
        <v>72</v>
      </c>
      <c r="D95" s="31">
        <v>0.12918540000000001</v>
      </c>
    </row>
    <row r="96" spans="2:4" x14ac:dyDescent="0.25">
      <c r="B96" s="32" t="s">
        <v>73</v>
      </c>
      <c r="D96" s="31">
        <v>2.3670000000000002E-3</v>
      </c>
    </row>
    <row r="97" spans="2:4" x14ac:dyDescent="0.25">
      <c r="B97" s="32" t="s">
        <v>74</v>
      </c>
      <c r="D97" s="31">
        <v>-0.86492179999999996</v>
      </c>
    </row>
    <row r="98" spans="2:4" x14ac:dyDescent="0.25">
      <c r="B98" s="32" t="s">
        <v>75</v>
      </c>
      <c r="D98" s="31">
        <v>-0.35835299999999998</v>
      </c>
    </row>
    <row r="99" spans="2:4" x14ac:dyDescent="0.25">
      <c r="B99" s="32" t="s">
        <v>76</v>
      </c>
      <c r="D99" s="31">
        <v>-0.83838869999999999</v>
      </c>
    </row>
    <row r="100" spans="2:4" x14ac:dyDescent="0.25">
      <c r="B100" s="32" t="s">
        <v>77</v>
      </c>
      <c r="D100" s="31">
        <v>-0.70291579999999998</v>
      </c>
    </row>
    <row r="101" spans="2:4" x14ac:dyDescent="0.25">
      <c r="B101" s="32" t="s">
        <v>78</v>
      </c>
      <c r="D101" s="31">
        <v>-0.21776680000000001</v>
      </c>
    </row>
    <row r="102" spans="2:4" x14ac:dyDescent="0.25">
      <c r="B102" s="32" t="s">
        <v>79</v>
      </c>
      <c r="D102" s="31">
        <v>-0.58860489999999999</v>
      </c>
    </row>
    <row r="103" spans="2:4" ht="12.75" customHeight="1" x14ac:dyDescent="0.25">
      <c r="B103" s="32" t="s">
        <v>80</v>
      </c>
      <c r="D103" s="41">
        <v>0.1782434</v>
      </c>
    </row>
    <row r="104" spans="2:4" ht="12.75" customHeight="1" x14ac:dyDescent="0.25">
      <c r="B104" s="32" t="s">
        <v>81</v>
      </c>
      <c r="D104" s="41">
        <v>-0.34686980000000001</v>
      </c>
    </row>
    <row r="105" spans="2:4" ht="12.75" customHeight="1" x14ac:dyDescent="0.25">
      <c r="B105" s="32" t="s">
        <v>82</v>
      </c>
      <c r="D105" s="41">
        <v>-0.4767728</v>
      </c>
    </row>
    <row r="106" spans="2:4" ht="12.75" customHeight="1" x14ac:dyDescent="0.25">
      <c r="B106" s="32" t="s">
        <v>83</v>
      </c>
      <c r="D106" s="41">
        <v>-0.27022069999999998</v>
      </c>
    </row>
    <row r="107" spans="2:4" x14ac:dyDescent="0.25">
      <c r="B107" s="32" t="s">
        <v>84</v>
      </c>
      <c r="D107" s="31">
        <v>-0.1926213</v>
      </c>
    </row>
    <row r="108" spans="2:4" x14ac:dyDescent="0.25">
      <c r="B108" s="32" t="s">
        <v>85</v>
      </c>
      <c r="D108" s="31">
        <v>-0.58543889999999998</v>
      </c>
    </row>
    <row r="109" spans="2:4" x14ac:dyDescent="0.25">
      <c r="B109" s="32" t="s">
        <v>86</v>
      </c>
      <c r="D109" s="31">
        <v>-0.66390159999999998</v>
      </c>
    </row>
    <row r="110" spans="2:4" x14ac:dyDescent="0.25">
      <c r="B110" s="32" t="s">
        <v>87</v>
      </c>
      <c r="D110" s="31">
        <v>0.14154069999999999</v>
      </c>
    </row>
    <row r="111" spans="2:4" x14ac:dyDescent="0.25">
      <c r="B111" s="32" t="s">
        <v>88</v>
      </c>
      <c r="D111" s="31">
        <v>-8.6111699999999999E-2</v>
      </c>
    </row>
    <row r="112" spans="2:4" x14ac:dyDescent="0.25">
      <c r="B112" s="32" t="s">
        <v>89</v>
      </c>
      <c r="D112" s="31">
        <v>-0.32826240000000001</v>
      </c>
    </row>
    <row r="113" spans="2:4" x14ac:dyDescent="0.25">
      <c r="B113" s="32" t="s">
        <v>90</v>
      </c>
      <c r="D113" s="31">
        <v>-0.54255319999999996</v>
      </c>
    </row>
    <row r="114" spans="2:4" x14ac:dyDescent="0.25">
      <c r="B114" s="32" t="s">
        <v>91</v>
      </c>
      <c r="D114" s="31">
        <v>0.26516830000000002</v>
      </c>
    </row>
    <row r="115" spans="2:4" x14ac:dyDescent="0.25">
      <c r="B115" s="32" t="s">
        <v>92</v>
      </c>
      <c r="D115" s="31">
        <v>-1.3596330000000001</v>
      </c>
    </row>
    <row r="116" spans="2:4" x14ac:dyDescent="0.25">
      <c r="B116" s="32" t="s">
        <v>93</v>
      </c>
      <c r="D116" s="31">
        <v>0.26114710000000002</v>
      </c>
    </row>
    <row r="117" spans="2:4" x14ac:dyDescent="0.25">
      <c r="B117" s="32" t="s">
        <v>94</v>
      </c>
      <c r="D117" s="31">
        <v>0.1026164</v>
      </c>
    </row>
    <row r="118" spans="2:4" x14ac:dyDescent="0.25">
      <c r="B118" s="32" t="s">
        <v>95</v>
      </c>
      <c r="D118" s="31">
        <v>0.32493810000000001</v>
      </c>
    </row>
    <row r="119" spans="2:4" x14ac:dyDescent="0.25">
      <c r="B119" s="32" t="s">
        <v>96</v>
      </c>
      <c r="D119" s="31">
        <v>0.22617390000000001</v>
      </c>
    </row>
    <row r="120" spans="2:4" ht="13.5" thickBot="1" x14ac:dyDescent="0.3">
      <c r="B120" s="36" t="s">
        <v>97</v>
      </c>
      <c r="C120" s="43"/>
      <c r="D120" s="42">
        <v>-0.58630979999999999</v>
      </c>
    </row>
  </sheetData>
  <sheetProtection sheet="1" objects="1" scenarios="1" selectLockedCells="1"/>
  <mergeCells count="9">
    <mergeCell ref="C13:D13"/>
    <mergeCell ref="B2:D2"/>
    <mergeCell ref="C4:D4"/>
    <mergeCell ref="C6:D6"/>
    <mergeCell ref="C8:D8"/>
    <mergeCell ref="C11:D11"/>
    <mergeCell ref="C12:D12"/>
    <mergeCell ref="C10:D10"/>
    <mergeCell ref="C9:D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2">
        <x14:dataValidation type="list" showErrorMessage="1" error="Please select a state from the drop down list." xr:uid="{BD78ED79-84DB-4455-A547-A3D101E371EF}">
          <x14:formula1>
            <xm:f>'MSG Data'!$B$2:$B$53</xm:f>
          </x14:formula1>
          <xm:sqref>B5</xm:sqref>
        </x14:dataValidation>
        <x14:dataValidation type="list" showErrorMessage="1" error="Please select a state from the drop down list." xr:uid="{883E4F26-09F2-41D2-A2DC-4C1DB6F8CBF5}">
          <x14:formula1>
            <xm:f>'MSG Data'!$A$2:$A$53</xm:f>
          </x14:formula1>
          <xm:sqref>B4</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86A211-96AD-4862-9757-5FF3A4A94DFA}">
  <dimension ref="A1:AM57"/>
  <sheetViews>
    <sheetView workbookViewId="0">
      <pane xSplit="1" ySplit="4" topLeftCell="B5" activePane="bottomRight" state="frozen"/>
      <selection pane="topRight" activeCell="B1" sqref="B1"/>
      <selection pane="bottomLeft" activeCell="A5" sqref="A5"/>
      <selection pane="bottomRight" sqref="A1:AM1"/>
    </sheetView>
  </sheetViews>
  <sheetFormatPr defaultRowHeight="15" x14ac:dyDescent="0.25"/>
  <cols>
    <col min="1" max="1" width="16.42578125" style="8" customWidth="1"/>
    <col min="2" max="5" width="7.140625" style="8" customWidth="1"/>
    <col min="6" max="8" width="7.140625" style="49" customWidth="1"/>
    <col min="9" max="9" width="8.42578125" customWidth="1"/>
    <col min="10" max="10" width="0.85546875" customWidth="1"/>
    <col min="11" max="13" width="7.140625" style="8" customWidth="1"/>
    <col min="14" max="16" width="7.140625" style="55" customWidth="1"/>
    <col min="17" max="17" width="8.42578125" customWidth="1"/>
    <col min="18" max="18" width="0.85546875" customWidth="1"/>
    <col min="19" max="21" width="7.140625" style="8" customWidth="1"/>
    <col min="22" max="24" width="7.140625" style="57" customWidth="1"/>
    <col min="25" max="25" width="8.42578125" customWidth="1"/>
    <col min="26" max="26" width="0.85546875" customWidth="1"/>
    <col min="27" max="28" width="7.140625" style="8" customWidth="1"/>
    <col min="29" max="31" width="7.140625" style="55" customWidth="1"/>
    <col min="32" max="32" width="8.42578125" customWidth="1"/>
    <col min="33" max="33" width="0.85546875" customWidth="1"/>
    <col min="34" max="35" width="7.140625" style="8" customWidth="1"/>
    <col min="36" max="38" width="7.140625" style="55" customWidth="1"/>
    <col min="39" max="39" width="8.42578125" customWidth="1"/>
  </cols>
  <sheetData>
    <row r="1" spans="1:39" ht="20.25" x14ac:dyDescent="0.35">
      <c r="A1" s="133" t="s">
        <v>230</v>
      </c>
      <c r="B1" s="133"/>
      <c r="C1" s="133"/>
      <c r="D1" s="133"/>
      <c r="E1" s="133"/>
      <c r="F1" s="133"/>
      <c r="G1" s="133"/>
      <c r="H1" s="133"/>
      <c r="I1" s="133"/>
      <c r="J1" s="133"/>
      <c r="K1" s="133"/>
      <c r="L1" s="133"/>
      <c r="M1" s="133"/>
      <c r="N1" s="133"/>
      <c r="O1" s="133"/>
      <c r="P1" s="133"/>
      <c r="Q1" s="133"/>
      <c r="R1" s="133"/>
      <c r="S1" s="133"/>
      <c r="T1" s="133"/>
      <c r="U1" s="133"/>
      <c r="V1" s="133"/>
      <c r="W1" s="133"/>
      <c r="X1" s="133"/>
      <c r="Y1" s="133"/>
      <c r="Z1" s="133"/>
      <c r="AA1" s="133"/>
      <c r="AB1" s="133"/>
      <c r="AC1" s="133"/>
      <c r="AD1" s="133"/>
      <c r="AE1" s="133"/>
      <c r="AF1" s="133"/>
      <c r="AG1" s="133"/>
      <c r="AH1" s="133"/>
      <c r="AI1" s="133"/>
      <c r="AJ1" s="133"/>
      <c r="AK1" s="133"/>
      <c r="AL1" s="133"/>
      <c r="AM1" s="133"/>
    </row>
    <row r="2" spans="1:39" x14ac:dyDescent="0.25">
      <c r="A2" s="65"/>
      <c r="B2" s="134" t="s">
        <v>231</v>
      </c>
      <c r="C2" s="134"/>
      <c r="D2" s="134"/>
      <c r="E2" s="134"/>
      <c r="F2" s="134"/>
      <c r="G2" s="134"/>
      <c r="H2" s="134"/>
      <c r="I2" s="134"/>
      <c r="K2" s="134" t="s">
        <v>232</v>
      </c>
      <c r="L2" s="134"/>
      <c r="M2" s="134"/>
      <c r="N2" s="134"/>
      <c r="O2" s="134"/>
      <c r="P2" s="134"/>
      <c r="Q2" s="134"/>
      <c r="S2" s="134" t="s">
        <v>233</v>
      </c>
      <c r="T2" s="134"/>
      <c r="U2" s="134"/>
      <c r="V2" s="134"/>
      <c r="W2" s="134"/>
      <c r="X2" s="134"/>
      <c r="Y2" s="134"/>
      <c r="AA2" s="135" t="s">
        <v>234</v>
      </c>
      <c r="AB2" s="135"/>
      <c r="AC2" s="135"/>
      <c r="AD2" s="135"/>
      <c r="AE2" s="135"/>
      <c r="AF2" s="135"/>
      <c r="AH2" s="134" t="s">
        <v>235</v>
      </c>
      <c r="AI2" s="134"/>
      <c r="AJ2" s="134"/>
      <c r="AK2" s="134"/>
      <c r="AL2" s="134"/>
      <c r="AM2" s="134"/>
    </row>
    <row r="3" spans="1:39" ht="14.45" customHeight="1" x14ac:dyDescent="0.25">
      <c r="B3" s="135" t="s">
        <v>236</v>
      </c>
      <c r="C3" s="135"/>
      <c r="D3" s="135"/>
      <c r="E3" s="135"/>
      <c r="F3" s="135"/>
      <c r="G3" s="135"/>
      <c r="H3" s="135"/>
      <c r="K3" s="136" t="s">
        <v>237</v>
      </c>
      <c r="L3" s="136"/>
      <c r="M3" s="136"/>
      <c r="N3" s="136"/>
      <c r="O3" s="136"/>
      <c r="P3" s="136"/>
      <c r="S3" s="136" t="s">
        <v>237</v>
      </c>
      <c r="T3" s="136"/>
      <c r="U3" s="136"/>
      <c r="V3" s="136"/>
      <c r="W3" s="136"/>
      <c r="X3" s="136"/>
      <c r="AA3" s="136" t="s">
        <v>238</v>
      </c>
      <c r="AB3" s="136"/>
      <c r="AC3" s="136"/>
      <c r="AD3" s="136"/>
      <c r="AE3" s="136"/>
      <c r="AH3" s="136" t="s">
        <v>238</v>
      </c>
      <c r="AI3" s="136"/>
      <c r="AJ3" s="136"/>
      <c r="AK3" s="136"/>
      <c r="AL3" s="136"/>
    </row>
    <row r="4" spans="1:39" ht="26.25" x14ac:dyDescent="0.25">
      <c r="A4" s="50" t="s">
        <v>99</v>
      </c>
      <c r="B4" s="51" t="s">
        <v>239</v>
      </c>
      <c r="C4" s="51" t="s">
        <v>240</v>
      </c>
      <c r="D4" s="51" t="s">
        <v>241</v>
      </c>
      <c r="E4" s="51" t="s">
        <v>242</v>
      </c>
      <c r="F4" s="52" t="s">
        <v>243</v>
      </c>
      <c r="G4" s="52" t="s">
        <v>285</v>
      </c>
      <c r="H4" s="52" t="s">
        <v>286</v>
      </c>
      <c r="I4" s="64" t="s">
        <v>244</v>
      </c>
      <c r="J4" s="23"/>
      <c r="K4" s="51" t="s">
        <v>239</v>
      </c>
      <c r="L4" s="51" t="s">
        <v>240</v>
      </c>
      <c r="M4" s="51" t="s">
        <v>241</v>
      </c>
      <c r="N4" s="51" t="s">
        <v>242</v>
      </c>
      <c r="O4" s="52" t="s">
        <v>243</v>
      </c>
      <c r="P4" s="52" t="s">
        <v>285</v>
      </c>
      <c r="Q4" s="64" t="s">
        <v>244</v>
      </c>
      <c r="R4" s="23"/>
      <c r="S4" s="51" t="s">
        <v>239</v>
      </c>
      <c r="T4" s="51" t="s">
        <v>240</v>
      </c>
      <c r="U4" s="51" t="s">
        <v>241</v>
      </c>
      <c r="V4" s="51" t="s">
        <v>242</v>
      </c>
      <c r="W4" s="52" t="s">
        <v>243</v>
      </c>
      <c r="X4" s="52" t="s">
        <v>285</v>
      </c>
      <c r="Y4" s="64" t="s">
        <v>244</v>
      </c>
      <c r="Z4" s="23"/>
      <c r="AA4" s="51" t="s">
        <v>245</v>
      </c>
      <c r="AB4" s="51" t="s">
        <v>246</v>
      </c>
      <c r="AC4" s="51" t="s">
        <v>247</v>
      </c>
      <c r="AD4" s="51" t="s">
        <v>287</v>
      </c>
      <c r="AE4" s="51" t="s">
        <v>288</v>
      </c>
      <c r="AF4" s="64" t="s">
        <v>244</v>
      </c>
      <c r="AG4" s="23"/>
      <c r="AH4" s="51" t="s">
        <v>245</v>
      </c>
      <c r="AI4" s="51" t="s">
        <v>246</v>
      </c>
      <c r="AJ4" s="51" t="s">
        <v>247</v>
      </c>
      <c r="AK4" s="51" t="s">
        <v>287</v>
      </c>
      <c r="AL4" s="51" t="s">
        <v>288</v>
      </c>
      <c r="AM4" s="64" t="s">
        <v>244</v>
      </c>
    </row>
    <row r="5" spans="1:39" x14ac:dyDescent="0.25">
      <c r="A5" s="53" t="s">
        <v>46</v>
      </c>
      <c r="B5" s="62">
        <v>0.4289</v>
      </c>
      <c r="C5" s="62">
        <v>0.40560000000000002</v>
      </c>
      <c r="D5" s="62">
        <v>0.36630000000000001</v>
      </c>
      <c r="E5" s="62">
        <v>0.2928</v>
      </c>
      <c r="F5" s="62">
        <v>0.36199999999999999</v>
      </c>
      <c r="G5" s="62">
        <v>0.49830000000000002</v>
      </c>
      <c r="H5" s="62">
        <v>0.43630000000000002</v>
      </c>
      <c r="I5" s="66">
        <v>0.41109000000000001</v>
      </c>
      <c r="K5" s="62">
        <v>0.4088</v>
      </c>
      <c r="L5" s="62">
        <v>0.4259</v>
      </c>
      <c r="M5" s="62">
        <v>0.44979999999999998</v>
      </c>
      <c r="N5" s="62">
        <v>0.40689999999999998</v>
      </c>
      <c r="O5" s="62">
        <v>0.4914</v>
      </c>
      <c r="P5" s="62">
        <v>0.38429999999999997</v>
      </c>
      <c r="Q5" s="71">
        <v>0.454513</v>
      </c>
      <c r="S5" s="60">
        <v>3262</v>
      </c>
      <c r="T5" s="60">
        <v>3478.85</v>
      </c>
      <c r="U5" s="60">
        <v>3772.68</v>
      </c>
      <c r="V5" s="61">
        <v>3844.5</v>
      </c>
      <c r="W5" s="61">
        <v>4973.75</v>
      </c>
      <c r="X5" s="61">
        <v>5715.7</v>
      </c>
      <c r="Y5" s="68">
        <v>5550.143</v>
      </c>
      <c r="AA5" s="62">
        <v>0.4163</v>
      </c>
      <c r="AB5" s="62">
        <v>0.43020000000000003</v>
      </c>
      <c r="AC5" s="62">
        <v>0.42630000000000001</v>
      </c>
      <c r="AD5" s="62">
        <v>0.42570000000000002</v>
      </c>
      <c r="AE5" s="62">
        <v>0.39240000000000003</v>
      </c>
      <c r="AF5" s="71">
        <v>0.42057499999999998</v>
      </c>
      <c r="AH5" s="62">
        <v>0.19620000000000001</v>
      </c>
      <c r="AI5" s="62">
        <v>0.28079999999999999</v>
      </c>
      <c r="AJ5" s="62">
        <v>0.38290000000000002</v>
      </c>
      <c r="AK5" s="62">
        <v>0.39419999999999999</v>
      </c>
      <c r="AL5" s="62">
        <v>0.41549999999999998</v>
      </c>
      <c r="AM5" s="71">
        <v>0.34543800000000002</v>
      </c>
    </row>
    <row r="6" spans="1:39" x14ac:dyDescent="0.25">
      <c r="A6" s="53" t="s">
        <v>47</v>
      </c>
      <c r="B6" s="62">
        <v>0.36420000000000002</v>
      </c>
      <c r="C6" s="62">
        <v>0.41010000000000002</v>
      </c>
      <c r="D6" s="62">
        <v>0.23100000000000001</v>
      </c>
      <c r="E6" s="62">
        <v>9.7799999999999998E-2</v>
      </c>
      <c r="F6" s="62">
        <v>0.2019</v>
      </c>
      <c r="G6" s="62">
        <v>0.14699999999999999</v>
      </c>
      <c r="H6" s="62">
        <v>0.18379999999999999</v>
      </c>
      <c r="I6" s="66">
        <v>0.20069300000000001</v>
      </c>
      <c r="K6" s="62">
        <v>0.35949999999999999</v>
      </c>
      <c r="L6" s="62">
        <v>0.23799999999999999</v>
      </c>
      <c r="M6" s="62">
        <v>0.37380000000000002</v>
      </c>
      <c r="N6" s="62">
        <v>0.3805</v>
      </c>
      <c r="O6" s="62">
        <v>0.45079999999999998</v>
      </c>
      <c r="P6" s="62">
        <v>0.44309999999999999</v>
      </c>
      <c r="Q6" s="71">
        <v>0.355599</v>
      </c>
      <c r="S6" s="58">
        <v>4072</v>
      </c>
      <c r="T6" s="58">
        <v>4046</v>
      </c>
      <c r="U6" s="58">
        <v>4300.26</v>
      </c>
      <c r="V6" s="57">
        <v>4721.9399999999996</v>
      </c>
      <c r="W6" s="57">
        <v>4757.72</v>
      </c>
      <c r="X6" s="57">
        <v>6258.76</v>
      </c>
      <c r="Y6" s="69">
        <v>5385.5720000000001</v>
      </c>
      <c r="AA6" s="62">
        <v>0.1119</v>
      </c>
      <c r="AB6" s="62">
        <v>0.38750000000000001</v>
      </c>
      <c r="AC6" s="62">
        <v>0.35920000000000002</v>
      </c>
      <c r="AD6" s="62">
        <v>0.4022</v>
      </c>
      <c r="AE6" s="62">
        <v>0.45910000000000001</v>
      </c>
      <c r="AF6" s="71">
        <v>0.38048599999999999</v>
      </c>
      <c r="AH6" s="62">
        <v>9.5000000000000001E-2</v>
      </c>
      <c r="AI6" s="62">
        <v>0.36969999999999997</v>
      </c>
      <c r="AJ6" s="62">
        <v>0.22800000000000001</v>
      </c>
      <c r="AK6" s="62">
        <v>0.21870000000000001</v>
      </c>
      <c r="AL6" s="62">
        <v>0.4204</v>
      </c>
      <c r="AM6" s="71">
        <v>0.40571299999999999</v>
      </c>
    </row>
    <row r="7" spans="1:39" x14ac:dyDescent="0.25">
      <c r="A7" s="53" t="s">
        <v>48</v>
      </c>
      <c r="B7" s="62">
        <v>0.5665</v>
      </c>
      <c r="C7" s="62">
        <v>0.53710000000000002</v>
      </c>
      <c r="D7" s="62">
        <v>0.49</v>
      </c>
      <c r="E7" s="62">
        <v>0.40389999999999998</v>
      </c>
      <c r="F7" s="62">
        <v>0.19650000000000001</v>
      </c>
      <c r="G7" s="62">
        <v>0.35060000000000002</v>
      </c>
      <c r="H7" s="62">
        <v>0.40410000000000001</v>
      </c>
      <c r="I7" s="66">
        <v>0.42014899999999999</v>
      </c>
      <c r="K7" s="62">
        <v>0.42259999999999998</v>
      </c>
      <c r="L7" s="62">
        <v>0.8</v>
      </c>
      <c r="M7" s="62">
        <v>0.52829999999999999</v>
      </c>
      <c r="N7" s="62">
        <v>0.4909</v>
      </c>
      <c r="O7" s="62">
        <v>0.49020000000000002</v>
      </c>
      <c r="P7" s="62">
        <v>0.45340000000000003</v>
      </c>
      <c r="Q7" s="71">
        <v>0.53389699999999995</v>
      </c>
      <c r="S7" s="58">
        <v>4790</v>
      </c>
      <c r="T7" s="58">
        <v>5590</v>
      </c>
      <c r="U7" s="58">
        <v>6081</v>
      </c>
      <c r="V7" s="57">
        <v>6618</v>
      </c>
      <c r="W7" s="57">
        <v>7246</v>
      </c>
      <c r="X7" s="57">
        <v>8248</v>
      </c>
      <c r="Y7" s="69">
        <v>7939.8429999999998</v>
      </c>
      <c r="AA7" s="62">
        <v>0.53</v>
      </c>
      <c r="AB7" s="62">
        <v>0.69289999999999996</v>
      </c>
      <c r="AC7" s="62">
        <v>0.27350000000000002</v>
      </c>
      <c r="AD7" s="62">
        <v>0.48809999999999998</v>
      </c>
      <c r="AE7" s="62">
        <v>0.4723</v>
      </c>
      <c r="AF7" s="71">
        <v>0.54275099999999998</v>
      </c>
      <c r="AH7" s="62">
        <v>0.28999999999999998</v>
      </c>
      <c r="AI7" s="62">
        <v>0.3</v>
      </c>
      <c r="AJ7" s="62">
        <v>0.25109999999999999</v>
      </c>
      <c r="AK7" s="62">
        <v>0.15640000000000001</v>
      </c>
      <c r="AL7" s="62">
        <v>0.1651</v>
      </c>
      <c r="AM7" s="71">
        <v>0.25172099999999997</v>
      </c>
    </row>
    <row r="8" spans="1:39" x14ac:dyDescent="0.25">
      <c r="A8" s="53" t="s">
        <v>49</v>
      </c>
      <c r="B8" s="62">
        <v>0.42809999999999998</v>
      </c>
      <c r="C8" s="62">
        <v>0.49719999999999998</v>
      </c>
      <c r="D8" s="62">
        <v>0.48199999999999998</v>
      </c>
      <c r="E8" s="62">
        <v>0.47089999999999999</v>
      </c>
      <c r="F8" s="62">
        <v>0.55730000000000002</v>
      </c>
      <c r="G8" s="62">
        <v>0.59570000000000001</v>
      </c>
      <c r="H8" s="62">
        <v>0.59770000000000001</v>
      </c>
      <c r="I8" s="66">
        <v>0.55152400000000001</v>
      </c>
      <c r="K8" s="62">
        <v>0.2288</v>
      </c>
      <c r="L8" s="62">
        <v>0.42549999999999999</v>
      </c>
      <c r="M8" s="62">
        <v>0.43990000000000001</v>
      </c>
      <c r="N8" s="62">
        <v>0.40920000000000001</v>
      </c>
      <c r="O8" s="62">
        <v>0.4617</v>
      </c>
      <c r="P8" s="62">
        <v>0.55020000000000002</v>
      </c>
      <c r="Q8" s="71">
        <v>0.47352499999999997</v>
      </c>
      <c r="S8" s="58">
        <v>3542</v>
      </c>
      <c r="T8" s="58">
        <v>3955.71</v>
      </c>
      <c r="U8" s="58">
        <v>5077.09</v>
      </c>
      <c r="V8" s="57">
        <v>4438.08</v>
      </c>
      <c r="W8" s="57">
        <v>4810.1899999999996</v>
      </c>
      <c r="X8" s="57">
        <v>5436.88</v>
      </c>
      <c r="Y8" s="69">
        <v>5097.4719999999998</v>
      </c>
      <c r="AA8" s="62">
        <v>0.46850000000000003</v>
      </c>
      <c r="AB8" s="62">
        <v>0.3533</v>
      </c>
      <c r="AC8" s="62">
        <v>0.2082</v>
      </c>
      <c r="AD8" s="62">
        <v>0.42280000000000001</v>
      </c>
      <c r="AE8" s="62">
        <v>0.53590000000000004</v>
      </c>
      <c r="AF8" s="71">
        <v>0.48292000000000002</v>
      </c>
      <c r="AH8" s="62">
        <v>0.48359999999999997</v>
      </c>
      <c r="AI8" s="62">
        <v>0.61799999999999999</v>
      </c>
      <c r="AJ8" s="62">
        <v>0.45319999999999999</v>
      </c>
      <c r="AK8" s="62">
        <v>0.43020000000000003</v>
      </c>
      <c r="AL8" s="62">
        <v>0.40139999999999998</v>
      </c>
      <c r="AM8" s="71">
        <v>0.41111799999999998</v>
      </c>
    </row>
    <row r="9" spans="1:39" x14ac:dyDescent="0.25">
      <c r="A9" s="48" t="s">
        <v>50</v>
      </c>
      <c r="B9" s="63">
        <v>0.39660000000000001</v>
      </c>
      <c r="C9" s="63">
        <v>0.45279999999999998</v>
      </c>
      <c r="D9" s="63">
        <v>0.4582</v>
      </c>
      <c r="E9" s="63">
        <v>0.38779999999999998</v>
      </c>
      <c r="F9" s="63">
        <v>0.33560000000000001</v>
      </c>
      <c r="G9" s="63">
        <v>0.40689999999999998</v>
      </c>
      <c r="H9" s="63">
        <v>0.4108</v>
      </c>
      <c r="I9" s="67">
        <v>0.42519099999999999</v>
      </c>
      <c r="J9" s="23"/>
      <c r="K9" s="63">
        <v>5.3E-3</v>
      </c>
      <c r="L9" s="63">
        <v>4.2999999999999997E-2</v>
      </c>
      <c r="M9" s="63">
        <v>0.18329999999999999</v>
      </c>
      <c r="N9" s="63">
        <v>0.18490000000000001</v>
      </c>
      <c r="O9" s="63">
        <v>0.23130000000000001</v>
      </c>
      <c r="P9" s="63">
        <v>0.29370000000000002</v>
      </c>
      <c r="Q9" s="72">
        <v>0.26967099999999999</v>
      </c>
      <c r="R9" s="23"/>
      <c r="S9" s="59">
        <v>4557</v>
      </c>
      <c r="T9" s="59">
        <v>5534</v>
      </c>
      <c r="U9" s="59">
        <v>4800</v>
      </c>
      <c r="V9" s="56">
        <v>5375</v>
      </c>
      <c r="W9" s="56">
        <v>5400</v>
      </c>
      <c r="X9" s="56">
        <v>6000</v>
      </c>
      <c r="Y9" s="70">
        <v>5892.6480000000001</v>
      </c>
      <c r="Z9" s="23"/>
      <c r="AA9" s="63">
        <v>1.26E-2</v>
      </c>
      <c r="AB9" s="63">
        <v>8.4199999999999997E-2</v>
      </c>
      <c r="AC9" s="63">
        <v>0.1618</v>
      </c>
      <c r="AD9" s="63">
        <v>0.19070000000000001</v>
      </c>
      <c r="AE9" s="63">
        <v>0.26219999999999999</v>
      </c>
      <c r="AF9" s="72">
        <v>0.24801799999999999</v>
      </c>
      <c r="AG9" s="23"/>
      <c r="AH9" s="63">
        <v>3.4299999999999997E-2</v>
      </c>
      <c r="AI9" s="63">
        <v>5.8200000000000002E-2</v>
      </c>
      <c r="AJ9" s="63">
        <v>0.1226</v>
      </c>
      <c r="AK9" s="63">
        <v>5.7599999999999998E-2</v>
      </c>
      <c r="AL9" s="63">
        <v>8.6599999999999996E-2</v>
      </c>
      <c r="AM9" s="72">
        <v>2.4448000000000001E-2</v>
      </c>
    </row>
    <row r="10" spans="1:39" x14ac:dyDescent="0.25">
      <c r="A10" s="53" t="s">
        <v>51</v>
      </c>
      <c r="B10" s="62">
        <v>0.30790000000000001</v>
      </c>
      <c r="C10" s="62">
        <v>0.30470000000000003</v>
      </c>
      <c r="D10" s="62">
        <v>0.309</v>
      </c>
      <c r="E10" s="62">
        <v>0.2329</v>
      </c>
      <c r="F10" s="62">
        <v>0.44159999999999999</v>
      </c>
      <c r="G10" s="62">
        <v>0.44419999999999998</v>
      </c>
      <c r="H10" s="62">
        <v>0.44469999999999998</v>
      </c>
      <c r="I10" s="66">
        <v>0.37535299999999999</v>
      </c>
      <c r="K10" s="62">
        <v>0.40949999999999998</v>
      </c>
      <c r="L10" s="62">
        <v>0.22</v>
      </c>
      <c r="M10" s="62">
        <v>0.2145</v>
      </c>
      <c r="N10" s="62">
        <v>0.2147</v>
      </c>
      <c r="O10" s="62">
        <v>0.254</v>
      </c>
      <c r="P10" s="62">
        <v>0.24</v>
      </c>
      <c r="Q10" s="71">
        <v>0.25029600000000002</v>
      </c>
      <c r="S10" s="58">
        <v>4051.03</v>
      </c>
      <c r="T10" s="58">
        <v>5426.21</v>
      </c>
      <c r="U10" s="58">
        <v>6195.81</v>
      </c>
      <c r="V10" s="57">
        <v>5942.5</v>
      </c>
      <c r="W10" s="57">
        <v>6226</v>
      </c>
      <c r="X10" s="57">
        <v>6756</v>
      </c>
      <c r="Y10" s="69">
        <v>6615.0959999999995</v>
      </c>
      <c r="AA10" s="62">
        <v>0.24299999999999999</v>
      </c>
      <c r="AB10" s="62">
        <v>0.21879999999999999</v>
      </c>
      <c r="AC10" s="62">
        <v>0.1157</v>
      </c>
      <c r="AD10" s="62">
        <v>0.19819999999999999</v>
      </c>
      <c r="AE10" s="62">
        <v>0.1515</v>
      </c>
      <c r="AF10" s="71">
        <v>0.21657699999999999</v>
      </c>
      <c r="AH10" s="62">
        <v>0.06</v>
      </c>
      <c r="AI10" s="62">
        <v>0.1086</v>
      </c>
      <c r="AJ10" s="62">
        <v>0.17499999999999999</v>
      </c>
      <c r="AK10" s="62">
        <v>0.22720000000000001</v>
      </c>
      <c r="AL10" s="62">
        <v>0.16539999999999999</v>
      </c>
      <c r="AM10" s="71">
        <v>0.15032899999999999</v>
      </c>
    </row>
    <row r="11" spans="1:39" x14ac:dyDescent="0.25">
      <c r="A11" s="53" t="s">
        <v>52</v>
      </c>
      <c r="B11" s="62">
        <v>0.42270000000000002</v>
      </c>
      <c r="C11" s="62">
        <v>0.40899999999999997</v>
      </c>
      <c r="D11" s="62">
        <v>0.44369999999999998</v>
      </c>
      <c r="E11" s="62">
        <v>0.28599999999999998</v>
      </c>
      <c r="F11" s="62">
        <v>0.33310000000000001</v>
      </c>
      <c r="G11" s="62">
        <v>0.32500000000000001</v>
      </c>
      <c r="H11" s="62">
        <v>0.33939999999999998</v>
      </c>
      <c r="I11" s="66">
        <v>0.39504499999999998</v>
      </c>
      <c r="K11" s="62">
        <v>0.55740000000000001</v>
      </c>
      <c r="L11" s="62">
        <v>0.55000000000000004</v>
      </c>
      <c r="M11" s="62">
        <v>0.27400000000000002</v>
      </c>
      <c r="N11" s="62">
        <v>0.28720000000000001</v>
      </c>
      <c r="O11" s="62">
        <v>0.35520000000000002</v>
      </c>
      <c r="P11" s="62">
        <v>0.30080000000000001</v>
      </c>
      <c r="Q11" s="71">
        <v>0.35473100000000002</v>
      </c>
      <c r="S11" s="58">
        <v>4320</v>
      </c>
      <c r="T11" s="58">
        <v>6580</v>
      </c>
      <c r="U11" s="58">
        <v>5137.87</v>
      </c>
      <c r="V11" s="57">
        <v>4738.8</v>
      </c>
      <c r="W11" s="57">
        <v>5855</v>
      </c>
      <c r="X11" s="57">
        <v>6598.81</v>
      </c>
      <c r="Y11" s="69">
        <v>6623.1959999999999</v>
      </c>
      <c r="AA11" s="62">
        <v>0.71</v>
      </c>
      <c r="AB11" s="62">
        <v>0.28899999999999998</v>
      </c>
      <c r="AC11" s="62">
        <v>0.30740000000000001</v>
      </c>
      <c r="AD11" s="62">
        <v>0.31940000000000002</v>
      </c>
      <c r="AE11" s="62">
        <v>0.35</v>
      </c>
      <c r="AF11" s="71">
        <v>0.37240600000000001</v>
      </c>
      <c r="AH11" s="62">
        <v>0.83860000000000001</v>
      </c>
      <c r="AI11" s="62">
        <v>0.22700000000000001</v>
      </c>
      <c r="AJ11" s="62">
        <v>0.32200000000000001</v>
      </c>
      <c r="AK11" s="62">
        <v>0.2394</v>
      </c>
      <c r="AL11" s="62">
        <v>0.28549999999999998</v>
      </c>
      <c r="AM11" s="71">
        <v>0.320602</v>
      </c>
    </row>
    <row r="12" spans="1:39" x14ac:dyDescent="0.25">
      <c r="A12" s="53" t="s">
        <v>53</v>
      </c>
      <c r="B12" s="62">
        <v>0.60560000000000003</v>
      </c>
      <c r="C12" s="62">
        <v>0.61560000000000004</v>
      </c>
      <c r="D12" s="62">
        <v>0.64590000000000003</v>
      </c>
      <c r="E12" s="62">
        <v>0.44790000000000002</v>
      </c>
      <c r="F12" s="62">
        <v>0.49359999999999998</v>
      </c>
      <c r="G12" s="62">
        <v>0.61399999999999999</v>
      </c>
      <c r="H12" s="62">
        <v>0.63990000000000002</v>
      </c>
      <c r="I12" s="66">
        <v>0.63398600000000005</v>
      </c>
      <c r="K12" s="62">
        <v>0.3584</v>
      </c>
      <c r="L12" s="62">
        <v>0.44900000000000001</v>
      </c>
      <c r="M12" s="62">
        <v>0.42880000000000001</v>
      </c>
      <c r="N12" s="62">
        <v>0.4017</v>
      </c>
      <c r="O12" s="62">
        <v>0.32190000000000002</v>
      </c>
      <c r="P12" s="62">
        <v>0.48459999999999998</v>
      </c>
      <c r="Q12" s="71">
        <v>0.41275499999999998</v>
      </c>
      <c r="S12" s="58">
        <v>0</v>
      </c>
      <c r="T12" s="58">
        <v>1</v>
      </c>
      <c r="U12" s="58">
        <v>4160</v>
      </c>
      <c r="V12" s="57">
        <v>6021</v>
      </c>
      <c r="W12" s="57">
        <v>6240</v>
      </c>
      <c r="X12" s="57">
        <v>6240</v>
      </c>
      <c r="Y12" s="69">
        <v>5993.7790000000005</v>
      </c>
      <c r="AA12" s="62">
        <v>0.45390000000000003</v>
      </c>
      <c r="AB12" s="62">
        <v>0.42370000000000002</v>
      </c>
      <c r="AC12" s="62">
        <v>0.43099999999999999</v>
      </c>
      <c r="AD12" s="62">
        <v>0.27560000000000001</v>
      </c>
      <c r="AE12" s="62">
        <v>0.49509999999999998</v>
      </c>
      <c r="AF12" s="71">
        <v>0.42513299999999998</v>
      </c>
      <c r="AH12" s="62">
        <v>0.153</v>
      </c>
      <c r="AI12" s="62">
        <v>0.255</v>
      </c>
      <c r="AJ12" s="62">
        <v>0.3765</v>
      </c>
      <c r="AK12" s="62">
        <v>0.66659999999999997</v>
      </c>
      <c r="AL12" s="62">
        <v>0.67500000000000004</v>
      </c>
      <c r="AM12" s="71">
        <v>0.55909799999999998</v>
      </c>
    </row>
    <row r="13" spans="1:39" x14ac:dyDescent="0.25">
      <c r="A13" s="53" t="s">
        <v>54</v>
      </c>
      <c r="B13" s="62">
        <v>0.36559999999999998</v>
      </c>
      <c r="C13" s="62">
        <v>0.46150000000000002</v>
      </c>
      <c r="D13" s="62">
        <v>0.498</v>
      </c>
      <c r="E13" s="62">
        <v>0.41599999999999998</v>
      </c>
      <c r="F13" s="62">
        <v>0.55630000000000002</v>
      </c>
      <c r="G13" s="62">
        <v>0.58460000000000001</v>
      </c>
      <c r="H13" s="62">
        <v>0.54730000000000001</v>
      </c>
      <c r="I13" s="66">
        <v>0.55715400000000004</v>
      </c>
      <c r="K13" s="62">
        <v>0.17499999999999999</v>
      </c>
      <c r="L13" s="62">
        <v>0.16689999999999999</v>
      </c>
      <c r="M13" s="62">
        <v>0.21590000000000001</v>
      </c>
      <c r="N13" s="62">
        <v>0.1512</v>
      </c>
      <c r="O13" s="62">
        <v>0.38350000000000001</v>
      </c>
      <c r="P13" s="62">
        <v>0.37209999999999999</v>
      </c>
      <c r="Q13" s="71">
        <v>0.30569600000000002</v>
      </c>
      <c r="S13" s="58">
        <v>4344</v>
      </c>
      <c r="T13" s="58">
        <v>7020</v>
      </c>
      <c r="U13" s="58">
        <v>6409</v>
      </c>
      <c r="V13" s="57">
        <v>6890</v>
      </c>
      <c r="W13" s="57">
        <v>7800</v>
      </c>
      <c r="X13" s="57">
        <v>8580</v>
      </c>
      <c r="Y13" s="69">
        <v>7945.3739999999998</v>
      </c>
      <c r="AA13" s="62">
        <v>0.20799999999999999</v>
      </c>
      <c r="AB13" s="62">
        <v>0.19600000000000001</v>
      </c>
      <c r="AC13" s="62">
        <v>0.1201</v>
      </c>
      <c r="AD13" s="62">
        <v>0.26640000000000003</v>
      </c>
      <c r="AE13" s="62">
        <v>0.35970000000000002</v>
      </c>
      <c r="AF13" s="71">
        <v>0.345219</v>
      </c>
      <c r="AH13" s="62">
        <v>0.442</v>
      </c>
      <c r="AI13" s="62">
        <v>0.54100000000000004</v>
      </c>
      <c r="AJ13" s="62">
        <v>0.44869999999999999</v>
      </c>
      <c r="AK13" s="62">
        <v>0.33079999999999998</v>
      </c>
      <c r="AL13" s="62">
        <v>0.29239999999999999</v>
      </c>
      <c r="AM13" s="71">
        <v>0.23294500000000001</v>
      </c>
    </row>
    <row r="14" spans="1:39" x14ac:dyDescent="0.25">
      <c r="A14" s="48" t="s">
        <v>55</v>
      </c>
      <c r="B14" s="63">
        <v>0.30209999999999998</v>
      </c>
      <c r="C14" s="63">
        <v>0.30099999999999999</v>
      </c>
      <c r="D14" s="63">
        <v>0.2495</v>
      </c>
      <c r="E14" s="63">
        <v>0.219</v>
      </c>
      <c r="F14" s="63">
        <v>0.25359999999999999</v>
      </c>
      <c r="G14" s="63">
        <v>0.31219999999999998</v>
      </c>
      <c r="H14" s="63">
        <v>0.35520000000000002</v>
      </c>
      <c r="I14" s="67">
        <v>0.33603</v>
      </c>
      <c r="J14" s="23"/>
      <c r="K14" s="63">
        <v>0.25669999999999998</v>
      </c>
      <c r="L14" s="63">
        <v>0.26829999999999998</v>
      </c>
      <c r="M14" s="63">
        <v>0.26800000000000002</v>
      </c>
      <c r="N14" s="63">
        <v>0.24</v>
      </c>
      <c r="O14" s="63">
        <v>0.28139999999999998</v>
      </c>
      <c r="P14" s="63">
        <v>0.2228</v>
      </c>
      <c r="Q14" s="72">
        <v>0.341194</v>
      </c>
      <c r="R14" s="23"/>
      <c r="S14" s="59">
        <v>4119</v>
      </c>
      <c r="T14" s="59">
        <v>4392</v>
      </c>
      <c r="U14" s="59">
        <v>4695</v>
      </c>
      <c r="V14" s="56">
        <v>4617</v>
      </c>
      <c r="W14" s="56">
        <v>5332</v>
      </c>
      <c r="X14" s="56">
        <v>5838</v>
      </c>
      <c r="Y14" s="70">
        <v>5846.2280000000001</v>
      </c>
      <c r="Z14" s="23"/>
      <c r="AA14" s="63">
        <v>0.25879999999999997</v>
      </c>
      <c r="AB14" s="63">
        <v>0.27200000000000002</v>
      </c>
      <c r="AC14" s="63">
        <v>0.24049999999999999</v>
      </c>
      <c r="AD14" s="63">
        <v>0.2641</v>
      </c>
      <c r="AE14" s="63">
        <v>0.27510000000000001</v>
      </c>
      <c r="AF14" s="72">
        <v>0.26450299999999999</v>
      </c>
      <c r="AG14" s="23"/>
      <c r="AH14" s="63">
        <v>9.5100000000000004E-2</v>
      </c>
      <c r="AI14" s="63">
        <v>0.60299999999999998</v>
      </c>
      <c r="AJ14" s="63">
        <v>0.23200000000000001</v>
      </c>
      <c r="AK14" s="63">
        <v>0.21829999999999999</v>
      </c>
      <c r="AL14" s="63">
        <v>0.19800000000000001</v>
      </c>
      <c r="AM14" s="72">
        <v>0.20712900000000001</v>
      </c>
    </row>
    <row r="15" spans="1:39" x14ac:dyDescent="0.25">
      <c r="A15" s="53" t="s">
        <v>56</v>
      </c>
      <c r="B15" s="62">
        <v>0.55059999999999998</v>
      </c>
      <c r="C15" s="62">
        <v>0.52880000000000005</v>
      </c>
      <c r="D15" s="62">
        <v>0.53400000000000003</v>
      </c>
      <c r="E15" s="62">
        <v>0.37490000000000001</v>
      </c>
      <c r="F15" s="62">
        <v>0.40410000000000001</v>
      </c>
      <c r="G15" s="62">
        <v>0.46010000000000001</v>
      </c>
      <c r="H15" s="62">
        <v>0.45950000000000002</v>
      </c>
      <c r="I15" s="66">
        <v>0.48996899999999999</v>
      </c>
      <c r="K15" s="62">
        <v>0.39960000000000001</v>
      </c>
      <c r="L15" s="62">
        <v>0.4088</v>
      </c>
      <c r="M15" s="62">
        <v>0.42720000000000002</v>
      </c>
      <c r="N15" s="62">
        <v>0.4138</v>
      </c>
      <c r="O15" s="62">
        <v>0.4662</v>
      </c>
      <c r="P15" s="62">
        <v>0.46310000000000001</v>
      </c>
      <c r="Q15" s="71">
        <v>0.49342999999999998</v>
      </c>
      <c r="S15" s="58">
        <v>3683.03</v>
      </c>
      <c r="T15" s="58">
        <v>3756.21</v>
      </c>
      <c r="U15" s="58">
        <v>3939.65</v>
      </c>
      <c r="V15" s="57">
        <v>4234.13</v>
      </c>
      <c r="W15" s="57">
        <v>4690.4799999999996</v>
      </c>
      <c r="X15" s="57">
        <v>4983.58</v>
      </c>
      <c r="Y15" s="69">
        <v>5131.2839999999997</v>
      </c>
      <c r="AA15" s="62">
        <v>0.40699999999999997</v>
      </c>
      <c r="AB15" s="62">
        <v>0.4093</v>
      </c>
      <c r="AC15" s="62">
        <v>0.42580000000000001</v>
      </c>
      <c r="AD15" s="62">
        <v>0.44209999999999999</v>
      </c>
      <c r="AE15" s="62">
        <v>0.47139999999999999</v>
      </c>
      <c r="AF15" s="71">
        <v>0.53734999999999999</v>
      </c>
      <c r="AH15" s="62">
        <v>0.43380000000000002</v>
      </c>
      <c r="AI15" s="62">
        <v>0.57320000000000004</v>
      </c>
      <c r="AJ15" s="62">
        <v>0.5998</v>
      </c>
      <c r="AK15" s="62">
        <v>0.5857</v>
      </c>
      <c r="AL15" s="62">
        <v>0.62609999999999999</v>
      </c>
      <c r="AM15" s="71">
        <v>0.68367</v>
      </c>
    </row>
    <row r="16" spans="1:39" x14ac:dyDescent="0.25">
      <c r="A16" s="53" t="s">
        <v>57</v>
      </c>
      <c r="B16" s="62">
        <v>0.34160000000000001</v>
      </c>
      <c r="C16" s="62">
        <v>0.39290000000000003</v>
      </c>
      <c r="D16" s="62">
        <v>0.3851</v>
      </c>
      <c r="E16" s="62">
        <v>0.2989</v>
      </c>
      <c r="F16" s="62">
        <v>0.34379999999999999</v>
      </c>
      <c r="G16" s="62">
        <v>0.36969999999999997</v>
      </c>
      <c r="H16" s="62">
        <v>0.37119999999999997</v>
      </c>
      <c r="I16" s="66">
        <v>0.35029100000000002</v>
      </c>
      <c r="K16" s="62">
        <v>2.5999999999999999E-3</v>
      </c>
      <c r="L16" s="62">
        <v>8.4000000000000005E-2</v>
      </c>
      <c r="M16" s="62">
        <v>0.16370000000000001</v>
      </c>
      <c r="N16" s="62">
        <v>0.16300000000000001</v>
      </c>
      <c r="O16" s="62">
        <v>0.1409</v>
      </c>
      <c r="P16" s="62">
        <v>0.12690000000000001</v>
      </c>
      <c r="Q16" s="71">
        <v>0.17191300000000001</v>
      </c>
      <c r="S16" s="58">
        <v>0</v>
      </c>
      <c r="T16" s="58">
        <v>1</v>
      </c>
      <c r="U16" s="58">
        <v>7200</v>
      </c>
      <c r="V16" s="57">
        <v>7930.5</v>
      </c>
      <c r="W16" s="57">
        <v>5232.5</v>
      </c>
      <c r="X16" s="57">
        <v>4160</v>
      </c>
      <c r="Y16" s="69">
        <v>5800.3940000000002</v>
      </c>
      <c r="AA16" s="62">
        <v>0.113</v>
      </c>
      <c r="AB16" s="62">
        <v>0.16769999999999999</v>
      </c>
      <c r="AC16" s="62">
        <v>0.15190000000000001</v>
      </c>
      <c r="AD16" s="62">
        <v>9.7199999999999995E-2</v>
      </c>
      <c r="AE16" s="62">
        <v>0.11940000000000001</v>
      </c>
      <c r="AF16" s="71">
        <v>0.219308</v>
      </c>
      <c r="AH16" s="62">
        <v>4.5999999999999999E-2</v>
      </c>
      <c r="AI16" s="62">
        <v>3.5400000000000001E-2</v>
      </c>
      <c r="AJ16" s="62">
        <v>6.2399999999999997E-2</v>
      </c>
      <c r="AK16" s="62">
        <v>5.2200000000000003E-2</v>
      </c>
      <c r="AL16" s="62">
        <v>0.1598</v>
      </c>
      <c r="AM16" s="71">
        <v>0.16433900000000001</v>
      </c>
    </row>
    <row r="17" spans="1:39" x14ac:dyDescent="0.25">
      <c r="A17" s="53" t="s">
        <v>58</v>
      </c>
      <c r="B17" s="62">
        <v>0.38390000000000002</v>
      </c>
      <c r="C17" s="62">
        <v>0.38590000000000002</v>
      </c>
      <c r="D17" s="62">
        <v>0.35439999999999999</v>
      </c>
      <c r="E17" s="62">
        <v>0.28699999999999998</v>
      </c>
      <c r="F17" s="62">
        <v>0.2712</v>
      </c>
      <c r="G17" s="62">
        <v>0.32490000000000002</v>
      </c>
      <c r="H17" s="62">
        <v>0.37340000000000001</v>
      </c>
      <c r="I17" s="66">
        <v>0.34071400000000002</v>
      </c>
      <c r="K17" s="62">
        <v>0.55689999999999995</v>
      </c>
      <c r="L17" s="62">
        <v>0.6</v>
      </c>
      <c r="M17" s="62">
        <v>0.39150000000000001</v>
      </c>
      <c r="N17" s="62">
        <v>0.32029999999999997</v>
      </c>
      <c r="O17" s="62">
        <v>0.31900000000000001</v>
      </c>
      <c r="P17" s="62">
        <v>0.35639999999999999</v>
      </c>
      <c r="Q17" s="71">
        <v>0.46675</v>
      </c>
      <c r="S17" s="58">
        <v>4219</v>
      </c>
      <c r="T17" s="58">
        <v>4656</v>
      </c>
      <c r="U17" s="58">
        <v>4570</v>
      </c>
      <c r="V17" s="57">
        <v>3900</v>
      </c>
      <c r="W17" s="57">
        <v>5446.07</v>
      </c>
      <c r="X17" s="57">
        <v>5737.04</v>
      </c>
      <c r="Y17" s="69">
        <v>6235.3639999999996</v>
      </c>
      <c r="AA17" s="62">
        <v>0.39</v>
      </c>
      <c r="AB17" s="62">
        <v>0.39140000000000003</v>
      </c>
      <c r="AC17" s="62">
        <v>0.2051</v>
      </c>
      <c r="AD17" s="62">
        <v>0.40570000000000001</v>
      </c>
      <c r="AE17" s="62">
        <v>0.40600000000000003</v>
      </c>
      <c r="AF17" s="71">
        <v>0.497473</v>
      </c>
      <c r="AH17" s="62">
        <v>2.2000000000000001E-3</v>
      </c>
      <c r="AI17" s="62">
        <v>0.53400000000000003</v>
      </c>
      <c r="AJ17" s="62">
        <v>0.59840000000000004</v>
      </c>
      <c r="AK17" s="62">
        <v>0.28839999999999999</v>
      </c>
      <c r="AL17" s="62">
        <v>0.34720000000000001</v>
      </c>
      <c r="AM17" s="71">
        <v>0.35948400000000003</v>
      </c>
    </row>
    <row r="18" spans="1:39" x14ac:dyDescent="0.25">
      <c r="A18" s="53" t="s">
        <v>59</v>
      </c>
      <c r="B18" s="62">
        <v>0.42770000000000002</v>
      </c>
      <c r="C18" s="62">
        <v>0.44569999999999999</v>
      </c>
      <c r="D18" s="62">
        <v>0.44600000000000001</v>
      </c>
      <c r="E18" s="62">
        <v>0.33260000000000001</v>
      </c>
      <c r="F18" s="62">
        <v>0.31580000000000003</v>
      </c>
      <c r="G18" s="62">
        <v>0.38069999999999998</v>
      </c>
      <c r="H18" s="62">
        <v>0.39529999999999998</v>
      </c>
      <c r="I18" s="66">
        <v>0.42009000000000002</v>
      </c>
      <c r="K18" s="62">
        <v>0.29559999999999997</v>
      </c>
      <c r="L18" s="62">
        <v>0.27600000000000002</v>
      </c>
      <c r="M18" s="62">
        <v>0.27600000000000002</v>
      </c>
      <c r="N18" s="62">
        <v>0.25600000000000001</v>
      </c>
      <c r="O18" s="62">
        <v>0.2954</v>
      </c>
      <c r="P18" s="62">
        <v>0.31269999999999998</v>
      </c>
      <c r="Q18" s="71">
        <v>0.30252899999999999</v>
      </c>
      <c r="S18" s="58">
        <v>4393</v>
      </c>
      <c r="T18" s="58">
        <v>4650</v>
      </c>
      <c r="U18" s="58">
        <v>4791</v>
      </c>
      <c r="V18" s="57">
        <v>5053</v>
      </c>
      <c r="W18" s="57">
        <v>5739</v>
      </c>
      <c r="X18" s="57">
        <v>6344</v>
      </c>
      <c r="Y18" s="69">
        <v>5997.3320000000003</v>
      </c>
      <c r="AA18" s="62">
        <v>0.28220000000000001</v>
      </c>
      <c r="AB18" s="62">
        <v>0.27379999999999999</v>
      </c>
      <c r="AC18" s="62">
        <v>0.2671</v>
      </c>
      <c r="AD18" s="62">
        <v>0.26</v>
      </c>
      <c r="AE18" s="62">
        <v>0.3327</v>
      </c>
      <c r="AF18" s="71">
        <v>0.31427500000000003</v>
      </c>
      <c r="AH18" s="62">
        <v>0.26400000000000001</v>
      </c>
      <c r="AI18" s="62">
        <v>0.33069999999999999</v>
      </c>
      <c r="AJ18" s="62">
        <v>0.34860000000000002</v>
      </c>
      <c r="AK18" s="62">
        <v>0.27639999999999998</v>
      </c>
      <c r="AL18" s="62">
        <v>0.314</v>
      </c>
      <c r="AM18" s="71">
        <v>0.24851899999999999</v>
      </c>
    </row>
    <row r="19" spans="1:39" x14ac:dyDescent="0.25">
      <c r="A19" s="48" t="s">
        <v>60</v>
      </c>
      <c r="B19" s="63">
        <v>0.56830000000000003</v>
      </c>
      <c r="C19" s="63">
        <v>0.63</v>
      </c>
      <c r="D19" s="63">
        <v>0.66830000000000001</v>
      </c>
      <c r="E19" s="63">
        <v>0.63470000000000004</v>
      </c>
      <c r="F19" s="63">
        <v>0.68769999999999998</v>
      </c>
      <c r="G19" s="63">
        <v>0.68820000000000003</v>
      </c>
      <c r="H19" s="63">
        <v>0.69110000000000005</v>
      </c>
      <c r="I19" s="67">
        <v>0.65065899999999999</v>
      </c>
      <c r="J19" s="23"/>
      <c r="K19" s="63">
        <v>0.31790000000000002</v>
      </c>
      <c r="L19" s="63">
        <v>0.31869999999999998</v>
      </c>
      <c r="M19" s="63">
        <v>0.52349999999999997</v>
      </c>
      <c r="N19" s="63">
        <v>0.4551</v>
      </c>
      <c r="O19" s="63">
        <v>0.53110000000000002</v>
      </c>
      <c r="P19" s="63">
        <v>0.54259999999999997</v>
      </c>
      <c r="Q19" s="72">
        <v>0.48548799999999998</v>
      </c>
      <c r="R19" s="23"/>
      <c r="S19" s="59">
        <v>0</v>
      </c>
      <c r="T19" s="59">
        <v>4847</v>
      </c>
      <c r="U19" s="59">
        <v>4753</v>
      </c>
      <c r="V19" s="56">
        <v>4995</v>
      </c>
      <c r="W19" s="56">
        <v>5772</v>
      </c>
      <c r="X19" s="56">
        <v>6749</v>
      </c>
      <c r="Y19" s="70">
        <v>6308.3190000000004</v>
      </c>
      <c r="Z19" s="23"/>
      <c r="AA19" s="63">
        <v>0.54830000000000001</v>
      </c>
      <c r="AB19" s="63">
        <v>0.75509999999999999</v>
      </c>
      <c r="AC19" s="63">
        <v>0.71340000000000003</v>
      </c>
      <c r="AD19" s="63">
        <v>0.6996</v>
      </c>
      <c r="AE19" s="63">
        <v>0.72640000000000005</v>
      </c>
      <c r="AF19" s="72">
        <v>0.71318300000000001</v>
      </c>
      <c r="AG19" s="23"/>
      <c r="AH19" s="63">
        <v>0.59519999999999995</v>
      </c>
      <c r="AI19" s="63">
        <v>0.7097</v>
      </c>
      <c r="AJ19" s="63">
        <v>0.67830000000000001</v>
      </c>
      <c r="AK19" s="63">
        <v>0.64970000000000006</v>
      </c>
      <c r="AL19" s="63">
        <v>0.67510000000000003</v>
      </c>
      <c r="AM19" s="72">
        <v>0.72108000000000005</v>
      </c>
    </row>
    <row r="20" spans="1:39" x14ac:dyDescent="0.25">
      <c r="A20" s="53" t="s">
        <v>61</v>
      </c>
      <c r="B20" s="62">
        <v>0.44269999999999998</v>
      </c>
      <c r="C20" s="62">
        <v>0.46949999999999997</v>
      </c>
      <c r="D20" s="62">
        <v>0.43840000000000001</v>
      </c>
      <c r="E20" s="62">
        <v>0.37419999999999998</v>
      </c>
      <c r="F20" s="62">
        <v>0.44429999999999997</v>
      </c>
      <c r="G20" s="62">
        <v>0.4884</v>
      </c>
      <c r="H20" s="62">
        <v>0.47710000000000002</v>
      </c>
      <c r="I20" s="66">
        <v>0.460509</v>
      </c>
      <c r="K20" s="62">
        <v>0.48180000000000001</v>
      </c>
      <c r="L20" s="62">
        <v>0.49199999999999999</v>
      </c>
      <c r="M20" s="62">
        <v>0.5766</v>
      </c>
      <c r="N20" s="62">
        <v>0.53059999999999996</v>
      </c>
      <c r="O20" s="62">
        <v>0.52290000000000003</v>
      </c>
      <c r="P20" s="62">
        <v>0.55479999999999996</v>
      </c>
      <c r="Q20" s="71">
        <v>0.53603000000000001</v>
      </c>
      <c r="S20" s="58">
        <v>5019.25</v>
      </c>
      <c r="T20" s="58">
        <v>5472.02</v>
      </c>
      <c r="U20" s="58">
        <v>5881.95</v>
      </c>
      <c r="V20" s="57">
        <v>6681.64</v>
      </c>
      <c r="W20" s="57">
        <v>6069.5</v>
      </c>
      <c r="X20" s="57">
        <v>7318.02</v>
      </c>
      <c r="Y20" s="69">
        <v>6796.3689999999997</v>
      </c>
      <c r="AA20" s="62">
        <v>0.41289999999999999</v>
      </c>
      <c r="AB20" s="62">
        <v>0.55279999999999996</v>
      </c>
      <c r="AC20" s="62">
        <v>0.53169999999999995</v>
      </c>
      <c r="AD20" s="62">
        <v>0.54520000000000002</v>
      </c>
      <c r="AE20" s="62">
        <v>0.5746</v>
      </c>
      <c r="AF20" s="71">
        <v>0.57477400000000001</v>
      </c>
      <c r="AH20" s="62">
        <v>0.2505</v>
      </c>
      <c r="AI20" s="62">
        <v>0.86270000000000002</v>
      </c>
      <c r="AJ20" s="62">
        <v>0.77180000000000004</v>
      </c>
      <c r="AK20" s="62">
        <v>0.73099999999999998</v>
      </c>
      <c r="AL20" s="62">
        <v>0.77380000000000004</v>
      </c>
      <c r="AM20" s="71">
        <v>0.73775800000000002</v>
      </c>
    </row>
    <row r="21" spans="1:39" x14ac:dyDescent="0.25">
      <c r="A21" s="53" t="s">
        <v>62</v>
      </c>
      <c r="B21" s="62">
        <v>0.59930000000000005</v>
      </c>
      <c r="C21" s="62">
        <v>0.63</v>
      </c>
      <c r="D21" s="62">
        <v>0.63529999999999998</v>
      </c>
      <c r="E21" s="62">
        <v>0.60350000000000004</v>
      </c>
      <c r="F21" s="62">
        <v>0.58840000000000003</v>
      </c>
      <c r="G21" s="62">
        <v>0.58609999999999995</v>
      </c>
      <c r="H21" s="62">
        <v>0.59599999999999997</v>
      </c>
      <c r="I21" s="66">
        <v>0.58826999999999996</v>
      </c>
      <c r="K21" s="62">
        <v>0.45229999999999998</v>
      </c>
      <c r="L21" s="62">
        <v>0.48449999999999999</v>
      </c>
      <c r="M21" s="62">
        <v>0.48930000000000001</v>
      </c>
      <c r="N21" s="62">
        <v>0.57769999999999999</v>
      </c>
      <c r="O21" s="62">
        <v>0.60099999999999998</v>
      </c>
      <c r="P21" s="62">
        <v>0.55969999999999998</v>
      </c>
      <c r="Q21" s="71">
        <v>0.55625400000000003</v>
      </c>
      <c r="S21" s="58">
        <v>4555</v>
      </c>
      <c r="T21" s="58">
        <v>4978</v>
      </c>
      <c r="U21" s="58">
        <v>5064.07</v>
      </c>
      <c r="V21" s="57">
        <v>5494.64</v>
      </c>
      <c r="W21" s="57">
        <v>5874.08</v>
      </c>
      <c r="X21" s="57">
        <v>6634.89</v>
      </c>
      <c r="Y21" s="69">
        <v>6015.3649999999998</v>
      </c>
      <c r="AA21" s="62">
        <v>0.45629999999999998</v>
      </c>
      <c r="AB21" s="62">
        <v>0.4758</v>
      </c>
      <c r="AC21" s="62">
        <v>0.53080000000000005</v>
      </c>
      <c r="AD21" s="62">
        <v>0.52610000000000001</v>
      </c>
      <c r="AE21" s="62">
        <v>0.5534</v>
      </c>
      <c r="AF21" s="71">
        <v>0.51514599999999999</v>
      </c>
      <c r="AH21" s="62">
        <v>0.53700000000000003</v>
      </c>
      <c r="AI21" s="62">
        <v>0.53469999999999995</v>
      </c>
      <c r="AJ21" s="62">
        <v>0.34960000000000002</v>
      </c>
      <c r="AK21" s="62">
        <v>0.33329999999999999</v>
      </c>
      <c r="AL21" s="62">
        <v>0.2792</v>
      </c>
      <c r="AM21" s="71">
        <v>0.33426800000000001</v>
      </c>
    </row>
    <row r="22" spans="1:39" x14ac:dyDescent="0.25">
      <c r="A22" s="53" t="s">
        <v>63</v>
      </c>
      <c r="B22" s="62">
        <v>0.55169999999999997</v>
      </c>
      <c r="C22" s="62">
        <v>0.54890000000000005</v>
      </c>
      <c r="D22" s="62">
        <v>0.51100000000000001</v>
      </c>
      <c r="E22" s="62">
        <v>0.40139999999999998</v>
      </c>
      <c r="F22" s="62">
        <v>0.41070000000000001</v>
      </c>
      <c r="G22" s="62">
        <v>0.47670000000000001</v>
      </c>
      <c r="H22" s="62">
        <v>0.53449999999999998</v>
      </c>
      <c r="I22" s="66">
        <v>0.46742800000000001</v>
      </c>
      <c r="K22" s="62">
        <v>0.51600000000000001</v>
      </c>
      <c r="L22" s="62">
        <v>0.4325</v>
      </c>
      <c r="M22" s="62">
        <v>0.35880000000000001</v>
      </c>
      <c r="N22" s="62">
        <v>0.3831</v>
      </c>
      <c r="O22" s="62">
        <v>0.42959999999999998</v>
      </c>
      <c r="P22" s="62">
        <v>0.4027</v>
      </c>
      <c r="Q22" s="71">
        <v>0.42699100000000001</v>
      </c>
      <c r="S22" s="58">
        <v>6008</v>
      </c>
      <c r="T22" s="58">
        <v>4041</v>
      </c>
      <c r="U22" s="58">
        <v>4138</v>
      </c>
      <c r="V22" s="57">
        <v>3509</v>
      </c>
      <c r="W22" s="57">
        <v>3870.6</v>
      </c>
      <c r="X22" s="57">
        <v>4490.84</v>
      </c>
      <c r="Y22" s="69">
        <v>4626.4219999999996</v>
      </c>
      <c r="AA22" s="62">
        <v>0.4269</v>
      </c>
      <c r="AB22" s="62">
        <v>0.34179999999999999</v>
      </c>
      <c r="AC22" s="62">
        <v>0.33839999999999998</v>
      </c>
      <c r="AD22" s="62">
        <v>0.2974</v>
      </c>
      <c r="AE22" s="62">
        <v>0.47589999999999999</v>
      </c>
      <c r="AF22" s="71">
        <v>0.42469899999999999</v>
      </c>
      <c r="AH22" s="62">
        <v>0.48330000000000001</v>
      </c>
      <c r="AI22" s="62">
        <v>0.20399999999999999</v>
      </c>
      <c r="AJ22" s="62">
        <v>0.21990000000000001</v>
      </c>
      <c r="AK22" s="62">
        <v>0.20830000000000001</v>
      </c>
      <c r="AL22" s="62">
        <v>0.3911</v>
      </c>
      <c r="AM22" s="71">
        <v>0.377718</v>
      </c>
    </row>
    <row r="23" spans="1:39" x14ac:dyDescent="0.25">
      <c r="A23" s="53" t="s">
        <v>64</v>
      </c>
      <c r="B23" s="62">
        <v>0.50109999999999999</v>
      </c>
      <c r="C23" s="62">
        <v>0.53010000000000002</v>
      </c>
      <c r="D23" s="62">
        <v>0.48920000000000002</v>
      </c>
      <c r="E23" s="62">
        <v>0.42</v>
      </c>
      <c r="F23" s="62">
        <v>0.40279999999999999</v>
      </c>
      <c r="G23" s="62">
        <v>0.43099999999999999</v>
      </c>
      <c r="H23" s="62">
        <v>0.41549999999999998</v>
      </c>
      <c r="I23" s="66">
        <v>0.48259400000000002</v>
      </c>
      <c r="K23" s="62">
        <v>0.34849999999999998</v>
      </c>
      <c r="L23" s="62">
        <v>0.51400000000000001</v>
      </c>
      <c r="M23" s="62">
        <v>0.1588</v>
      </c>
      <c r="N23" s="62">
        <v>0.24779999999999999</v>
      </c>
      <c r="O23" s="62">
        <v>0.33800000000000002</v>
      </c>
      <c r="P23" s="62">
        <v>0.30130000000000001</v>
      </c>
      <c r="Q23" s="71">
        <v>0.38322400000000001</v>
      </c>
      <c r="S23" s="58">
        <v>3198</v>
      </c>
      <c r="T23" s="58">
        <v>3473</v>
      </c>
      <c r="U23" s="58">
        <v>3396</v>
      </c>
      <c r="V23" s="57">
        <v>3063</v>
      </c>
      <c r="W23" s="57">
        <v>3540</v>
      </c>
      <c r="X23" s="57">
        <v>3282</v>
      </c>
      <c r="Y23" s="69">
        <v>3520.0509999999999</v>
      </c>
      <c r="AA23" s="62">
        <v>0.53100000000000003</v>
      </c>
      <c r="AB23" s="62">
        <v>0.21</v>
      </c>
      <c r="AC23" s="62">
        <v>0.27339999999999998</v>
      </c>
      <c r="AD23" s="62">
        <v>0.25240000000000001</v>
      </c>
      <c r="AE23" s="62">
        <v>0.29070000000000001</v>
      </c>
      <c r="AF23" s="71">
        <v>0.32892500000000002</v>
      </c>
      <c r="AH23" s="62">
        <v>0.70599999999999996</v>
      </c>
      <c r="AI23" s="62">
        <v>9.8400000000000001E-2</v>
      </c>
      <c r="AJ23" s="62">
        <v>0.15340000000000001</v>
      </c>
      <c r="AK23" s="62">
        <v>0.12509999999999999</v>
      </c>
      <c r="AL23" s="62">
        <v>0.17330000000000001</v>
      </c>
      <c r="AM23" s="71">
        <v>0.14901300000000001</v>
      </c>
    </row>
    <row r="24" spans="1:39" x14ac:dyDescent="0.25">
      <c r="A24" s="48" t="s">
        <v>65</v>
      </c>
      <c r="B24" s="63">
        <v>0.35510000000000003</v>
      </c>
      <c r="C24" s="63">
        <v>0.36609999999999998</v>
      </c>
      <c r="D24" s="63">
        <v>0.33779999999999999</v>
      </c>
      <c r="E24" s="63">
        <v>0.20660000000000001</v>
      </c>
      <c r="F24" s="63">
        <v>0.37619999999999998</v>
      </c>
      <c r="G24" s="63">
        <v>0.3619</v>
      </c>
      <c r="H24" s="63">
        <v>0.3836</v>
      </c>
      <c r="I24" s="67">
        <v>0.31468099999999999</v>
      </c>
      <c r="J24" s="23"/>
      <c r="K24" s="63">
        <v>0.42820000000000003</v>
      </c>
      <c r="L24" s="63">
        <v>0.33279999999999998</v>
      </c>
      <c r="M24" s="63">
        <v>0.35170000000000001</v>
      </c>
      <c r="N24" s="63">
        <v>0.3322</v>
      </c>
      <c r="O24" s="63">
        <v>0.4541</v>
      </c>
      <c r="P24" s="63">
        <v>0.45619999999999999</v>
      </c>
      <c r="Q24" s="72">
        <v>0.37113299999999999</v>
      </c>
      <c r="R24" s="23"/>
      <c r="S24" s="59">
        <v>4191.6400000000003</v>
      </c>
      <c r="T24" s="59">
        <v>4348.82</v>
      </c>
      <c r="U24" s="59">
        <v>4784.63</v>
      </c>
      <c r="V24" s="56">
        <v>5270.94</v>
      </c>
      <c r="W24" s="56">
        <v>5584.84</v>
      </c>
      <c r="X24" s="56">
        <v>6987.34</v>
      </c>
      <c r="Y24" s="70">
        <v>6314.8590000000004</v>
      </c>
      <c r="Z24" s="23"/>
      <c r="AA24" s="63">
        <v>0.31950000000000001</v>
      </c>
      <c r="AB24" s="63">
        <v>0.35139999999999999</v>
      </c>
      <c r="AC24" s="63">
        <v>0.32100000000000001</v>
      </c>
      <c r="AD24" s="63">
        <v>0.38650000000000001</v>
      </c>
      <c r="AE24" s="63">
        <v>0.46870000000000001</v>
      </c>
      <c r="AF24" s="72">
        <v>0.44242300000000001</v>
      </c>
      <c r="AG24" s="23"/>
      <c r="AH24" s="63">
        <v>0.31819999999999998</v>
      </c>
      <c r="AI24" s="63">
        <v>0.3639</v>
      </c>
      <c r="AJ24" s="63">
        <v>0.48070000000000002</v>
      </c>
      <c r="AK24" s="63">
        <v>0.73399999999999999</v>
      </c>
      <c r="AL24" s="63">
        <v>0.71330000000000005</v>
      </c>
      <c r="AM24" s="72">
        <v>0.68143399999999998</v>
      </c>
    </row>
    <row r="25" spans="1:39" x14ac:dyDescent="0.25">
      <c r="A25" s="53" t="s">
        <v>66</v>
      </c>
      <c r="B25" s="62">
        <v>0.37809999999999999</v>
      </c>
      <c r="C25" s="62">
        <v>0.41149999999999998</v>
      </c>
      <c r="D25" s="62">
        <v>0.39789999999999998</v>
      </c>
      <c r="E25" s="62">
        <v>0.28599999999999998</v>
      </c>
      <c r="F25" s="62">
        <v>0.2092</v>
      </c>
      <c r="G25" s="62">
        <v>0.34189999999999998</v>
      </c>
      <c r="H25" s="62">
        <v>0.37609999999999999</v>
      </c>
      <c r="I25" s="66">
        <v>0.39404600000000001</v>
      </c>
      <c r="K25" s="62">
        <v>0</v>
      </c>
      <c r="L25" s="62">
        <v>0.32100000000000001</v>
      </c>
      <c r="M25" s="62">
        <v>0.32990000000000003</v>
      </c>
      <c r="N25" s="62">
        <v>0.32129999999999997</v>
      </c>
      <c r="O25" s="62">
        <v>0.33800000000000002</v>
      </c>
      <c r="P25" s="62">
        <v>0.36259999999999998</v>
      </c>
      <c r="Q25" s="71">
        <v>0.36351600000000001</v>
      </c>
      <c r="S25" s="58">
        <v>0</v>
      </c>
      <c r="T25" s="58">
        <v>5181</v>
      </c>
      <c r="U25" s="58">
        <v>5182</v>
      </c>
      <c r="V25" s="57">
        <v>5211</v>
      </c>
      <c r="W25" s="57">
        <v>5525</v>
      </c>
      <c r="X25" s="57">
        <v>7193</v>
      </c>
      <c r="Y25" s="69">
        <v>6776.1940000000004</v>
      </c>
      <c r="AA25" s="62">
        <v>0.32200000000000001</v>
      </c>
      <c r="AB25" s="62">
        <v>0.35799999999999998</v>
      </c>
      <c r="AC25" s="62">
        <v>0.36930000000000002</v>
      </c>
      <c r="AD25" s="62">
        <v>0.3599</v>
      </c>
      <c r="AE25" s="62">
        <v>0.36659999999999998</v>
      </c>
      <c r="AF25" s="71">
        <v>0.41866300000000001</v>
      </c>
      <c r="AH25" s="62">
        <v>0.03</v>
      </c>
      <c r="AI25" s="62">
        <v>0.35370000000000001</v>
      </c>
      <c r="AJ25" s="62">
        <v>2.4799999999999999E-2</v>
      </c>
      <c r="AK25" s="62">
        <v>0.26979999999999998</v>
      </c>
      <c r="AL25" s="62">
        <v>0.2863</v>
      </c>
      <c r="AM25" s="71">
        <v>0.24585399999999999</v>
      </c>
    </row>
    <row r="26" spans="1:39" x14ac:dyDescent="0.25">
      <c r="A26" s="53" t="s">
        <v>67</v>
      </c>
      <c r="B26" s="62">
        <v>0.37659999999999999</v>
      </c>
      <c r="C26" s="62">
        <v>0.44540000000000002</v>
      </c>
      <c r="D26" s="62">
        <v>0.46789999999999998</v>
      </c>
      <c r="E26" s="62">
        <v>0.23849999999999999</v>
      </c>
      <c r="F26" s="62">
        <v>0.41460000000000002</v>
      </c>
      <c r="G26" s="62">
        <v>0.4093</v>
      </c>
      <c r="H26" s="62">
        <v>0.4259</v>
      </c>
      <c r="I26" s="66">
        <v>0.394204</v>
      </c>
      <c r="K26" s="62">
        <v>0.37409999999999999</v>
      </c>
      <c r="L26" s="62">
        <v>0.41049999999999998</v>
      </c>
      <c r="M26" s="62">
        <v>0.47320000000000001</v>
      </c>
      <c r="N26" s="62">
        <v>0.4178</v>
      </c>
      <c r="O26" s="62">
        <v>0.46210000000000001</v>
      </c>
      <c r="P26" s="62">
        <v>0.4365</v>
      </c>
      <c r="Q26" s="71">
        <v>0.469474</v>
      </c>
      <c r="S26" s="58">
        <v>6085.04</v>
      </c>
      <c r="T26" s="58">
        <v>6412.5</v>
      </c>
      <c r="U26" s="58">
        <v>6743.99</v>
      </c>
      <c r="V26" s="57">
        <v>6852.11</v>
      </c>
      <c r="W26" s="57">
        <v>7765.12</v>
      </c>
      <c r="X26" s="57">
        <v>7917.68</v>
      </c>
      <c r="Y26" s="69">
        <v>8200.3130000000001</v>
      </c>
      <c r="AA26" s="62">
        <v>0.41849999999999998</v>
      </c>
      <c r="AB26" s="62">
        <v>0.51249999999999996</v>
      </c>
      <c r="AC26" s="62">
        <v>0.4501</v>
      </c>
      <c r="AD26" s="62">
        <v>0.4642</v>
      </c>
      <c r="AE26" s="62">
        <v>0.4819</v>
      </c>
      <c r="AF26" s="71">
        <v>0.50756599999999996</v>
      </c>
      <c r="AH26" s="62">
        <v>0.21229999999999999</v>
      </c>
      <c r="AI26" s="62">
        <v>0.2671</v>
      </c>
      <c r="AJ26" s="62">
        <v>0.28310000000000002</v>
      </c>
      <c r="AK26" s="62">
        <v>0.2064</v>
      </c>
      <c r="AL26" s="62">
        <v>0.2727</v>
      </c>
      <c r="AM26" s="71">
        <v>0.28245399999999998</v>
      </c>
    </row>
    <row r="27" spans="1:39" x14ac:dyDescent="0.25">
      <c r="A27" s="53" t="s">
        <v>68</v>
      </c>
      <c r="B27" s="62">
        <v>0.46110000000000001</v>
      </c>
      <c r="C27" s="62">
        <v>0.51470000000000005</v>
      </c>
      <c r="D27" s="62">
        <v>0.50819999999999999</v>
      </c>
      <c r="E27" s="62">
        <v>0.35949999999999999</v>
      </c>
      <c r="F27" s="62">
        <v>0.37090000000000001</v>
      </c>
      <c r="G27" s="62">
        <v>0.3821</v>
      </c>
      <c r="H27" s="62">
        <v>0.40079999999999999</v>
      </c>
      <c r="I27" s="66">
        <v>0.42537900000000001</v>
      </c>
      <c r="K27" s="62">
        <v>0.41420000000000001</v>
      </c>
      <c r="L27" s="62">
        <v>0.43090000000000001</v>
      </c>
      <c r="M27" s="62">
        <v>0.41670000000000001</v>
      </c>
      <c r="N27" s="62">
        <v>0.36849999999999999</v>
      </c>
      <c r="O27" s="62">
        <v>0.45939999999999998</v>
      </c>
      <c r="P27" s="62">
        <v>0.46039999999999998</v>
      </c>
      <c r="Q27" s="71">
        <v>0.45136700000000002</v>
      </c>
      <c r="S27" s="58">
        <v>3979</v>
      </c>
      <c r="T27" s="58">
        <v>4500</v>
      </c>
      <c r="U27" s="58">
        <v>4693</v>
      </c>
      <c r="V27" s="57">
        <v>4550</v>
      </c>
      <c r="W27" s="57">
        <v>5311</v>
      </c>
      <c r="X27" s="57">
        <v>5780</v>
      </c>
      <c r="Y27" s="69">
        <v>6311.1450000000004</v>
      </c>
      <c r="AA27" s="62">
        <v>0.4194</v>
      </c>
      <c r="AB27" s="62">
        <v>0.41860000000000003</v>
      </c>
      <c r="AC27" s="62">
        <v>0.3805</v>
      </c>
      <c r="AD27" s="62">
        <v>0.40179999999999999</v>
      </c>
      <c r="AE27" s="62">
        <v>0.47249999999999998</v>
      </c>
      <c r="AF27" s="71">
        <v>0.44124400000000003</v>
      </c>
      <c r="AH27" s="62">
        <v>0.40849999999999997</v>
      </c>
      <c r="AI27" s="62">
        <v>0.41560000000000002</v>
      </c>
      <c r="AJ27" s="62">
        <v>0.39860000000000001</v>
      </c>
      <c r="AK27" s="62">
        <v>0.31709999999999999</v>
      </c>
      <c r="AL27" s="62">
        <v>0.3397</v>
      </c>
      <c r="AM27" s="71">
        <v>0.34697</v>
      </c>
    </row>
    <row r="28" spans="1:39" x14ac:dyDescent="0.25">
      <c r="A28" s="53" t="s">
        <v>69</v>
      </c>
      <c r="B28" s="62">
        <v>0.3896</v>
      </c>
      <c r="C28" s="62">
        <v>0.39729999999999999</v>
      </c>
      <c r="D28" s="62">
        <v>0.42559999999999998</v>
      </c>
      <c r="E28" s="62">
        <v>0.36890000000000001</v>
      </c>
      <c r="F28" s="62">
        <v>0.2301</v>
      </c>
      <c r="G28" s="62">
        <v>0.30580000000000002</v>
      </c>
      <c r="H28" s="62">
        <v>0.36620000000000003</v>
      </c>
      <c r="I28" s="66">
        <v>0.345416</v>
      </c>
      <c r="K28" s="62">
        <v>0.3387</v>
      </c>
      <c r="L28" s="62">
        <v>0.37590000000000001</v>
      </c>
      <c r="M28" s="62">
        <v>0.37740000000000001</v>
      </c>
      <c r="N28" s="62">
        <v>0.34250000000000003</v>
      </c>
      <c r="O28" s="62">
        <v>0.36159999999999998</v>
      </c>
      <c r="P28" s="62">
        <v>0.36680000000000001</v>
      </c>
      <c r="Q28" s="71">
        <v>0.34044400000000002</v>
      </c>
      <c r="S28" s="58">
        <v>5583</v>
      </c>
      <c r="T28" s="58">
        <v>5660</v>
      </c>
      <c r="U28" s="58">
        <v>6070</v>
      </c>
      <c r="V28" s="57">
        <v>6188</v>
      </c>
      <c r="W28" s="57">
        <v>6889</v>
      </c>
      <c r="X28" s="57">
        <v>7750.5</v>
      </c>
      <c r="Y28" s="69">
        <v>7601.2629999999999</v>
      </c>
      <c r="AA28" s="62">
        <v>0.33539999999999998</v>
      </c>
      <c r="AB28" s="62">
        <v>0.36459999999999998</v>
      </c>
      <c r="AC28" s="62">
        <v>0.35260000000000002</v>
      </c>
      <c r="AD28" s="62">
        <v>0.34060000000000001</v>
      </c>
      <c r="AE28" s="62">
        <v>0.38979999999999998</v>
      </c>
      <c r="AF28" s="71">
        <v>0.44154399999999999</v>
      </c>
      <c r="AH28" s="62">
        <v>0.2288</v>
      </c>
      <c r="AI28" s="62">
        <v>0.1341</v>
      </c>
      <c r="AJ28" s="62">
        <v>0.1903</v>
      </c>
      <c r="AK28" s="62">
        <v>0.17130000000000001</v>
      </c>
      <c r="AL28" s="62">
        <v>0.1779</v>
      </c>
      <c r="AM28" s="71">
        <v>0.303311</v>
      </c>
    </row>
    <row r="29" spans="1:39" x14ac:dyDescent="0.25">
      <c r="A29" s="48" t="s">
        <v>70</v>
      </c>
      <c r="B29" s="63">
        <v>0.47820000000000001</v>
      </c>
      <c r="C29" s="63">
        <v>0.49609999999999999</v>
      </c>
      <c r="D29" s="63">
        <v>0.49299999999999999</v>
      </c>
      <c r="E29" s="63">
        <v>0.45500000000000002</v>
      </c>
      <c r="F29" s="63">
        <v>0.5333</v>
      </c>
      <c r="G29" s="63">
        <v>0.56979999999999997</v>
      </c>
      <c r="H29" s="63">
        <v>0.56399999999999995</v>
      </c>
      <c r="I29" s="67">
        <v>0.55037999999999998</v>
      </c>
      <c r="J29" s="23"/>
      <c r="K29" s="63">
        <v>0.45939999999999998</v>
      </c>
      <c r="L29" s="63">
        <v>0.46250000000000002</v>
      </c>
      <c r="M29" s="63">
        <v>0.4803</v>
      </c>
      <c r="N29" s="63">
        <v>0.48170000000000002</v>
      </c>
      <c r="O29" s="63">
        <v>0.59940000000000004</v>
      </c>
      <c r="P29" s="63">
        <v>0.60809999999999997</v>
      </c>
      <c r="Q29" s="72">
        <v>0.56550400000000001</v>
      </c>
      <c r="R29" s="23"/>
      <c r="S29" s="59">
        <v>2884</v>
      </c>
      <c r="T29" s="59">
        <v>2949</v>
      </c>
      <c r="U29" s="59">
        <v>2934</v>
      </c>
      <c r="V29" s="56">
        <v>2944</v>
      </c>
      <c r="W29" s="56">
        <v>3736</v>
      </c>
      <c r="X29" s="56">
        <v>4044</v>
      </c>
      <c r="Y29" s="70">
        <v>3832.2860000000001</v>
      </c>
      <c r="Z29" s="23"/>
      <c r="AA29" s="63">
        <v>0.46710000000000002</v>
      </c>
      <c r="AB29" s="63">
        <v>0.47310000000000002</v>
      </c>
      <c r="AC29" s="63">
        <v>0.47860000000000003</v>
      </c>
      <c r="AD29" s="63">
        <v>0.57850000000000001</v>
      </c>
      <c r="AE29" s="63">
        <v>0.61309999999999998</v>
      </c>
      <c r="AF29" s="72">
        <v>0.58920899999999998</v>
      </c>
      <c r="AG29" s="23"/>
      <c r="AH29" s="63">
        <v>0.38829999999999998</v>
      </c>
      <c r="AI29" s="63">
        <v>0.57589999999999997</v>
      </c>
      <c r="AJ29" s="63">
        <v>0.46110000000000001</v>
      </c>
      <c r="AK29" s="63">
        <v>0.42659999999999998</v>
      </c>
      <c r="AL29" s="63">
        <v>0.39810000000000001</v>
      </c>
      <c r="AM29" s="72">
        <v>0.444108</v>
      </c>
    </row>
    <row r="30" spans="1:39" x14ac:dyDescent="0.25">
      <c r="A30" s="53" t="s">
        <v>71</v>
      </c>
      <c r="B30" s="62">
        <v>0.64680000000000004</v>
      </c>
      <c r="C30" s="62">
        <v>0.63229999999999997</v>
      </c>
      <c r="D30" s="62">
        <v>0.60199999999999998</v>
      </c>
      <c r="E30" s="62">
        <v>0.52900000000000003</v>
      </c>
      <c r="F30" s="62">
        <v>0.55800000000000005</v>
      </c>
      <c r="G30" s="62">
        <v>0.62390000000000001</v>
      </c>
      <c r="H30" s="62">
        <v>0.64739999999999998</v>
      </c>
      <c r="I30" s="66">
        <v>0.59870199999999996</v>
      </c>
      <c r="K30" s="62">
        <v>0.42570000000000002</v>
      </c>
      <c r="L30" s="62">
        <v>0.442</v>
      </c>
      <c r="M30" s="62">
        <v>0.443</v>
      </c>
      <c r="N30" s="62">
        <v>0.39479999999999998</v>
      </c>
      <c r="O30" s="62">
        <v>0.48449999999999999</v>
      </c>
      <c r="P30" s="62">
        <v>0.44569999999999999</v>
      </c>
      <c r="Q30" s="71">
        <v>0.47259099999999998</v>
      </c>
      <c r="S30" s="58">
        <v>3784.47</v>
      </c>
      <c r="T30" s="58">
        <v>4329.59</v>
      </c>
      <c r="U30" s="58">
        <v>4538.9399999999996</v>
      </c>
      <c r="V30" s="57">
        <v>4867.3100000000004</v>
      </c>
      <c r="W30" s="57">
        <v>5342</v>
      </c>
      <c r="X30" s="57">
        <v>5760</v>
      </c>
      <c r="Y30" s="69">
        <v>5472.4269999999997</v>
      </c>
      <c r="AA30" s="62">
        <v>0.436</v>
      </c>
      <c r="AB30" s="62">
        <v>0.443</v>
      </c>
      <c r="AC30" s="62">
        <v>0.40139999999999998</v>
      </c>
      <c r="AD30" s="62">
        <v>0.42399999999999999</v>
      </c>
      <c r="AE30" s="62">
        <v>0.48680000000000001</v>
      </c>
      <c r="AF30" s="71">
        <v>0.490398</v>
      </c>
      <c r="AH30" s="62">
        <v>0.433</v>
      </c>
      <c r="AI30" s="62">
        <v>0.47060000000000002</v>
      </c>
      <c r="AJ30" s="62">
        <v>0.40810000000000002</v>
      </c>
      <c r="AK30" s="62">
        <v>0.30680000000000002</v>
      </c>
      <c r="AL30" s="62">
        <v>0.52300000000000002</v>
      </c>
      <c r="AM30" s="71">
        <v>0.47070000000000001</v>
      </c>
    </row>
    <row r="31" spans="1:39" x14ac:dyDescent="0.25">
      <c r="A31" s="53" t="s">
        <v>72</v>
      </c>
      <c r="B31" s="62">
        <v>0.45019999999999999</v>
      </c>
      <c r="C31" s="62">
        <v>0.49969999999999998</v>
      </c>
      <c r="D31" s="62">
        <v>0.54</v>
      </c>
      <c r="E31" s="62">
        <v>0.42099999999999999</v>
      </c>
      <c r="F31" s="62">
        <v>0.51170000000000004</v>
      </c>
      <c r="G31" s="62">
        <v>0.55689999999999995</v>
      </c>
      <c r="H31" s="62">
        <v>0.53500000000000003</v>
      </c>
      <c r="I31" s="66">
        <v>0.54314799999999996</v>
      </c>
      <c r="K31" s="62">
        <v>0.15129999999999999</v>
      </c>
      <c r="L31" s="62">
        <v>0.496</v>
      </c>
      <c r="M31" s="62">
        <v>0.35709999999999997</v>
      </c>
      <c r="N31" s="62">
        <v>0.34670000000000001</v>
      </c>
      <c r="O31" s="62">
        <v>0.64049999999999996</v>
      </c>
      <c r="P31" s="62">
        <v>0.56140000000000001</v>
      </c>
      <c r="Q31" s="71">
        <v>0.51749100000000003</v>
      </c>
      <c r="S31" s="58">
        <v>0</v>
      </c>
      <c r="T31" s="58">
        <v>3248</v>
      </c>
      <c r="U31" s="58">
        <v>3578</v>
      </c>
      <c r="V31" s="57">
        <v>3173.5</v>
      </c>
      <c r="W31" s="57">
        <v>4196</v>
      </c>
      <c r="X31" s="57">
        <v>4666.5</v>
      </c>
      <c r="Y31" s="69">
        <v>4384.8950000000004</v>
      </c>
      <c r="AA31" s="62">
        <v>0.29820000000000002</v>
      </c>
      <c r="AB31" s="62">
        <v>0.40160000000000001</v>
      </c>
      <c r="AC31" s="62">
        <v>0.38080000000000003</v>
      </c>
      <c r="AD31" s="62">
        <v>0.58320000000000005</v>
      </c>
      <c r="AE31" s="62">
        <v>0.56010000000000004</v>
      </c>
      <c r="AF31" s="71">
        <v>0.59067400000000003</v>
      </c>
      <c r="AH31" s="62">
        <v>0.21479999999999999</v>
      </c>
      <c r="AI31" s="62">
        <v>0.2399</v>
      </c>
      <c r="AJ31" s="62">
        <v>0.27510000000000001</v>
      </c>
      <c r="AK31" s="62">
        <v>0.57599999999999996</v>
      </c>
      <c r="AL31" s="62">
        <v>0.71419999999999995</v>
      </c>
      <c r="AM31" s="71">
        <v>0.58786499999999997</v>
      </c>
    </row>
    <row r="32" spans="1:39" x14ac:dyDescent="0.25">
      <c r="A32" s="53" t="s">
        <v>73</v>
      </c>
      <c r="B32" s="62">
        <v>0.32629999999999998</v>
      </c>
      <c r="C32" s="62">
        <v>0.39069999999999999</v>
      </c>
      <c r="D32" s="62">
        <v>0.41399999999999998</v>
      </c>
      <c r="E32" s="62">
        <v>0.35</v>
      </c>
      <c r="F32" s="62">
        <v>0.46200000000000002</v>
      </c>
      <c r="G32" s="62">
        <v>0.4642</v>
      </c>
      <c r="H32" s="62">
        <v>0.48480000000000001</v>
      </c>
      <c r="I32" s="66">
        <v>0.46143800000000001</v>
      </c>
      <c r="K32" s="62">
        <v>0.62709999999999999</v>
      </c>
      <c r="L32" s="62">
        <v>0.65</v>
      </c>
      <c r="M32" s="62">
        <v>0.4839</v>
      </c>
      <c r="N32" s="62">
        <v>0.4793</v>
      </c>
      <c r="O32" s="62">
        <v>0.5111</v>
      </c>
      <c r="P32" s="62">
        <v>0.54249999999999998</v>
      </c>
      <c r="Q32" s="71">
        <v>0.51100000000000001</v>
      </c>
      <c r="S32" s="58">
        <v>6268.27</v>
      </c>
      <c r="T32" s="58">
        <v>6143.73</v>
      </c>
      <c r="U32" s="58">
        <v>6893.29</v>
      </c>
      <c r="V32" s="57">
        <v>7594.9</v>
      </c>
      <c r="W32" s="57">
        <v>6917.18</v>
      </c>
      <c r="X32" s="57">
        <v>8638.15</v>
      </c>
      <c r="Y32" s="69">
        <v>7798.8119999999999</v>
      </c>
      <c r="AA32" s="62">
        <v>0.62</v>
      </c>
      <c r="AB32" s="62">
        <v>0.49609999999999999</v>
      </c>
      <c r="AC32" s="62">
        <v>0.48820000000000002</v>
      </c>
      <c r="AD32" s="62">
        <v>0.51390000000000002</v>
      </c>
      <c r="AE32" s="62">
        <v>0.54290000000000005</v>
      </c>
      <c r="AF32" s="71">
        <v>0.54649400000000004</v>
      </c>
      <c r="AH32" s="62">
        <v>0.37240000000000001</v>
      </c>
      <c r="AI32" s="62">
        <v>0.47970000000000002</v>
      </c>
      <c r="AJ32" s="62">
        <v>0.43880000000000002</v>
      </c>
      <c r="AK32" s="62">
        <v>0.5403</v>
      </c>
      <c r="AL32" s="62">
        <v>0.5847</v>
      </c>
      <c r="AM32" s="71">
        <v>0.55470399999999997</v>
      </c>
    </row>
    <row r="33" spans="1:39" x14ac:dyDescent="0.25">
      <c r="A33" s="53" t="s">
        <v>74</v>
      </c>
      <c r="B33" s="62">
        <v>0.41899999999999998</v>
      </c>
      <c r="C33" s="62">
        <v>0.37440000000000001</v>
      </c>
      <c r="D33" s="62">
        <v>0.41199999999999998</v>
      </c>
      <c r="E33" s="62">
        <v>0.42599999999999999</v>
      </c>
      <c r="F33" s="62">
        <v>0.50570000000000004</v>
      </c>
      <c r="G33" s="62">
        <v>0.51629999999999998</v>
      </c>
      <c r="H33" s="62">
        <v>0.51370000000000005</v>
      </c>
      <c r="I33" s="66">
        <v>0.52311200000000002</v>
      </c>
      <c r="K33" s="62">
        <v>0.21060000000000001</v>
      </c>
      <c r="L33" s="62">
        <v>0.20399999999999999</v>
      </c>
      <c r="M33" s="62">
        <v>0.36509999999999998</v>
      </c>
      <c r="N33" s="62">
        <v>0.25659999999999999</v>
      </c>
      <c r="O33" s="62">
        <v>0.46100000000000002</v>
      </c>
      <c r="P33" s="62">
        <v>0.4511</v>
      </c>
      <c r="Q33" s="71">
        <v>0.442776</v>
      </c>
      <c r="S33" s="58">
        <v>5097.62</v>
      </c>
      <c r="T33" s="58">
        <v>5720</v>
      </c>
      <c r="U33" s="58">
        <v>5980</v>
      </c>
      <c r="V33" s="57">
        <v>6120</v>
      </c>
      <c r="W33" s="57">
        <v>8320</v>
      </c>
      <c r="X33" s="57">
        <v>7985</v>
      </c>
      <c r="Y33" s="69">
        <v>8064.8850000000002</v>
      </c>
      <c r="AA33" s="62">
        <v>0.27389999999999998</v>
      </c>
      <c r="AB33" s="62">
        <v>0.35899999999999999</v>
      </c>
      <c r="AC33" s="62">
        <v>0.25690000000000002</v>
      </c>
      <c r="AD33" s="62">
        <v>0.38800000000000001</v>
      </c>
      <c r="AE33" s="62">
        <v>0.4612</v>
      </c>
      <c r="AF33" s="71">
        <v>0.49504799999999999</v>
      </c>
      <c r="AH33" s="62">
        <v>0.26600000000000001</v>
      </c>
      <c r="AI33" s="62">
        <v>0.39400000000000002</v>
      </c>
      <c r="AJ33" s="62">
        <v>0.46839999999999998</v>
      </c>
      <c r="AK33" s="62">
        <v>0.71109999999999995</v>
      </c>
      <c r="AL33" s="62">
        <v>0.6946</v>
      </c>
      <c r="AM33" s="71">
        <v>0.67994900000000003</v>
      </c>
    </row>
    <row r="34" spans="1:39" x14ac:dyDescent="0.25">
      <c r="A34" s="48" t="s">
        <v>75</v>
      </c>
      <c r="B34" s="63">
        <v>0.35560000000000003</v>
      </c>
      <c r="C34" s="63">
        <v>0.31830000000000003</v>
      </c>
      <c r="D34" s="63">
        <v>0.28199999999999997</v>
      </c>
      <c r="E34" s="63">
        <v>0.17760000000000001</v>
      </c>
      <c r="F34" s="63">
        <v>0.33910000000000001</v>
      </c>
      <c r="G34" s="63">
        <v>0.27889999999999998</v>
      </c>
      <c r="H34" s="63">
        <v>0.30199999999999999</v>
      </c>
      <c r="I34" s="67">
        <v>0.29880800000000002</v>
      </c>
      <c r="J34" s="23"/>
      <c r="K34" s="63">
        <v>0.71919999999999995</v>
      </c>
      <c r="L34" s="63">
        <v>0.19889999999999999</v>
      </c>
      <c r="M34" s="63">
        <v>0.221</v>
      </c>
      <c r="N34" s="63">
        <v>0.1537</v>
      </c>
      <c r="O34" s="63">
        <v>0.25650000000000001</v>
      </c>
      <c r="P34" s="63">
        <v>0.32669999999999999</v>
      </c>
      <c r="Q34" s="72">
        <v>0.34810400000000002</v>
      </c>
      <c r="R34" s="23"/>
      <c r="S34" s="59">
        <v>5269.57</v>
      </c>
      <c r="T34" s="59">
        <v>5200</v>
      </c>
      <c r="U34" s="59">
        <v>5850</v>
      </c>
      <c r="V34" s="56">
        <v>6240</v>
      </c>
      <c r="W34" s="56">
        <v>7280</v>
      </c>
      <c r="X34" s="56">
        <v>7800</v>
      </c>
      <c r="Y34" s="70">
        <v>6762.0950000000003</v>
      </c>
      <c r="Z34" s="23"/>
      <c r="AA34" s="63">
        <v>0.22800000000000001</v>
      </c>
      <c r="AB34" s="63">
        <v>0.23760000000000001</v>
      </c>
      <c r="AC34" s="63">
        <v>0.14130000000000001</v>
      </c>
      <c r="AD34" s="63">
        <v>0.24079999999999999</v>
      </c>
      <c r="AE34" s="63">
        <v>0.31830000000000003</v>
      </c>
      <c r="AF34" s="72">
        <v>0.32355200000000001</v>
      </c>
      <c r="AG34" s="23"/>
      <c r="AH34" s="63">
        <v>0.18</v>
      </c>
      <c r="AI34" s="63">
        <v>0.16550000000000001</v>
      </c>
      <c r="AJ34" s="63">
        <v>0.1565</v>
      </c>
      <c r="AK34" s="63">
        <v>0.16789999999999999</v>
      </c>
      <c r="AL34" s="63">
        <v>0.23250000000000001</v>
      </c>
      <c r="AM34" s="72">
        <v>0.20872599999999999</v>
      </c>
    </row>
    <row r="35" spans="1:39" x14ac:dyDescent="0.25">
      <c r="A35" s="53" t="s">
        <v>76</v>
      </c>
      <c r="B35" s="62">
        <v>0.50329999999999997</v>
      </c>
      <c r="C35" s="62">
        <v>0.56200000000000006</v>
      </c>
      <c r="D35" s="62">
        <v>0.58499999999999996</v>
      </c>
      <c r="E35" s="62">
        <v>0.441</v>
      </c>
      <c r="F35" s="62">
        <v>0.47199999999999998</v>
      </c>
      <c r="G35" s="62">
        <v>0.54149999999999998</v>
      </c>
      <c r="H35" s="62">
        <v>0.59089999999999998</v>
      </c>
      <c r="I35" s="66">
        <v>0.53600000000000003</v>
      </c>
      <c r="K35" s="62">
        <v>0.41089999999999999</v>
      </c>
      <c r="L35" s="62">
        <v>0.45</v>
      </c>
      <c r="M35" s="62">
        <v>0.43559999999999999</v>
      </c>
      <c r="N35" s="62">
        <v>0.3821</v>
      </c>
      <c r="O35" s="62">
        <v>0.36199999999999999</v>
      </c>
      <c r="P35" s="62">
        <v>0.4209</v>
      </c>
      <c r="Q35" s="71">
        <v>0.40677999999999997</v>
      </c>
      <c r="S35" s="58">
        <v>4600.79</v>
      </c>
      <c r="T35" s="58">
        <v>4783</v>
      </c>
      <c r="U35" s="58">
        <v>5930.73</v>
      </c>
      <c r="V35" s="57">
        <v>6370</v>
      </c>
      <c r="W35" s="57">
        <v>6747.3</v>
      </c>
      <c r="X35" s="57">
        <v>6500</v>
      </c>
      <c r="Y35" s="69">
        <v>6530.2759999999998</v>
      </c>
      <c r="AA35" s="62">
        <v>0.432</v>
      </c>
      <c r="AB35" s="62">
        <v>0.45650000000000002</v>
      </c>
      <c r="AC35" s="62">
        <v>0.39250000000000002</v>
      </c>
      <c r="AD35" s="62">
        <v>0.38850000000000001</v>
      </c>
      <c r="AE35" s="62">
        <v>0.4284</v>
      </c>
      <c r="AF35" s="71">
        <v>0.45935300000000001</v>
      </c>
      <c r="AH35" s="62">
        <v>0.27889999999999998</v>
      </c>
      <c r="AI35" s="62">
        <v>0.30659999999999998</v>
      </c>
      <c r="AJ35" s="62">
        <v>0.34160000000000001</v>
      </c>
      <c r="AK35" s="62">
        <v>0.1862</v>
      </c>
      <c r="AL35" s="62">
        <v>0.23100000000000001</v>
      </c>
      <c r="AM35" s="71">
        <v>0.27638699999999999</v>
      </c>
    </row>
    <row r="36" spans="1:39" x14ac:dyDescent="0.25">
      <c r="A36" s="53" t="s">
        <v>77</v>
      </c>
      <c r="B36" s="62">
        <v>0.35360000000000003</v>
      </c>
      <c r="C36" s="62">
        <v>0.3916</v>
      </c>
      <c r="D36" s="62">
        <v>0.35599999999999998</v>
      </c>
      <c r="E36" s="62">
        <v>0.30299999999999999</v>
      </c>
      <c r="F36" s="62">
        <v>0.3095</v>
      </c>
      <c r="G36" s="62">
        <v>0.36530000000000001</v>
      </c>
      <c r="H36" s="62">
        <v>0.38650000000000001</v>
      </c>
      <c r="I36" s="66">
        <v>0.396673</v>
      </c>
      <c r="K36" s="62">
        <v>0.1648</v>
      </c>
      <c r="L36" s="62">
        <v>0.23169999999999999</v>
      </c>
      <c r="M36" s="62">
        <v>0.28100000000000003</v>
      </c>
      <c r="N36" s="62">
        <v>0.21929999999999999</v>
      </c>
      <c r="O36" s="62">
        <v>0.36809999999999998</v>
      </c>
      <c r="P36" s="62">
        <v>0.40029999999999999</v>
      </c>
      <c r="Q36" s="71">
        <v>0.34350199999999997</v>
      </c>
      <c r="S36" s="58">
        <v>3339</v>
      </c>
      <c r="T36" s="58">
        <v>3218.1</v>
      </c>
      <c r="U36" s="58">
        <v>3438.5</v>
      </c>
      <c r="V36" s="57">
        <v>3734.45</v>
      </c>
      <c r="W36" s="57">
        <v>4219.04</v>
      </c>
      <c r="X36" s="57">
        <v>4550</v>
      </c>
      <c r="Y36" s="69">
        <v>4813.0550000000003</v>
      </c>
      <c r="AA36" s="62">
        <v>0.35060000000000002</v>
      </c>
      <c r="AB36" s="62">
        <v>0.35399999999999998</v>
      </c>
      <c r="AC36" s="62">
        <v>0.1052</v>
      </c>
      <c r="AD36" s="62">
        <v>0.23419999999999999</v>
      </c>
      <c r="AE36" s="62">
        <v>0.40699999999999997</v>
      </c>
      <c r="AF36" s="71">
        <v>0.34019500000000003</v>
      </c>
      <c r="AH36" s="62">
        <v>0.2019</v>
      </c>
      <c r="AI36" s="62">
        <v>0.29299999999999998</v>
      </c>
      <c r="AJ36" s="62">
        <v>0.2722</v>
      </c>
      <c r="AK36" s="62">
        <v>0.22800000000000001</v>
      </c>
      <c r="AL36" s="62">
        <v>0.30940000000000001</v>
      </c>
      <c r="AM36" s="71">
        <v>0.24076700000000001</v>
      </c>
    </row>
    <row r="37" spans="1:39" x14ac:dyDescent="0.25">
      <c r="A37" s="53" t="s">
        <v>78</v>
      </c>
      <c r="B37" s="62">
        <v>0.64070000000000005</v>
      </c>
      <c r="C37" s="62">
        <v>0.61019999999999996</v>
      </c>
      <c r="D37" s="62">
        <v>0.61919999999999997</v>
      </c>
      <c r="E37" s="62">
        <v>0.45639999999999997</v>
      </c>
      <c r="F37" s="62">
        <v>0.1366</v>
      </c>
      <c r="G37" s="62">
        <v>0.45860000000000001</v>
      </c>
      <c r="H37" s="62">
        <v>0.55869999999999997</v>
      </c>
      <c r="I37" s="66">
        <v>0.54527800000000004</v>
      </c>
      <c r="K37" s="62">
        <v>0.38</v>
      </c>
      <c r="L37" s="62">
        <v>0.32819999999999999</v>
      </c>
      <c r="M37" s="62">
        <v>0.1426</v>
      </c>
      <c r="N37" s="62">
        <v>0.23419999999999999</v>
      </c>
      <c r="O37" s="62">
        <v>0.24840000000000001</v>
      </c>
      <c r="P37" s="62">
        <v>0.46260000000000001</v>
      </c>
      <c r="Q37" s="71">
        <v>0.38151000000000002</v>
      </c>
      <c r="S37" s="58">
        <v>3750</v>
      </c>
      <c r="T37" s="58">
        <v>5520</v>
      </c>
      <c r="U37" s="58">
        <v>5460</v>
      </c>
      <c r="V37" s="57">
        <v>5400</v>
      </c>
      <c r="W37" s="57">
        <v>6000</v>
      </c>
      <c r="X37" s="57">
        <v>5959</v>
      </c>
      <c r="Y37" s="69">
        <v>6029.7209999999995</v>
      </c>
      <c r="AA37" s="62">
        <v>0.32819999999999999</v>
      </c>
      <c r="AB37" s="62">
        <v>0.27389999999999998</v>
      </c>
      <c r="AC37" s="62">
        <v>0.26640000000000003</v>
      </c>
      <c r="AD37" s="62">
        <v>0.23269999999999999</v>
      </c>
      <c r="AE37" s="62">
        <v>0.50319999999999998</v>
      </c>
      <c r="AF37" s="71">
        <v>0.41642600000000002</v>
      </c>
      <c r="AH37" s="62">
        <v>0.26619999999999999</v>
      </c>
      <c r="AI37" s="62">
        <v>0.67869999999999997</v>
      </c>
      <c r="AJ37" s="62">
        <v>0.49609999999999999</v>
      </c>
      <c r="AK37" s="62">
        <v>0.56989999999999996</v>
      </c>
      <c r="AL37" s="62">
        <v>0.46679999999999999</v>
      </c>
      <c r="AM37" s="71">
        <v>0.57955100000000004</v>
      </c>
    </row>
    <row r="38" spans="1:39" x14ac:dyDescent="0.25">
      <c r="A38" s="53" t="s">
        <v>79</v>
      </c>
      <c r="B38" s="62">
        <v>0.3548</v>
      </c>
      <c r="C38" s="62">
        <v>0.39889999999999998</v>
      </c>
      <c r="D38" s="62">
        <v>0.44879999999999998</v>
      </c>
      <c r="E38" s="62">
        <v>0.34710000000000002</v>
      </c>
      <c r="F38" s="62">
        <v>0.37780000000000002</v>
      </c>
      <c r="G38" s="62">
        <v>0.43059999999999998</v>
      </c>
      <c r="H38" s="62">
        <v>0.43280000000000002</v>
      </c>
      <c r="I38" s="66">
        <v>0.40280300000000002</v>
      </c>
      <c r="K38" s="62">
        <v>0.32040000000000002</v>
      </c>
      <c r="L38" s="62">
        <v>0.36720000000000003</v>
      </c>
      <c r="M38" s="62">
        <v>0.3458</v>
      </c>
      <c r="N38" s="62">
        <v>0.31019999999999998</v>
      </c>
      <c r="O38" s="62">
        <v>0.38740000000000002</v>
      </c>
      <c r="P38" s="62">
        <v>0.36199999999999999</v>
      </c>
      <c r="Q38" s="71">
        <v>0.40468399999999999</v>
      </c>
      <c r="S38" s="58">
        <v>3315</v>
      </c>
      <c r="T38" s="58">
        <v>3567.5</v>
      </c>
      <c r="U38" s="58">
        <v>3788</v>
      </c>
      <c r="V38" s="57">
        <v>3725</v>
      </c>
      <c r="W38" s="57">
        <v>4266</v>
      </c>
      <c r="X38" s="57">
        <v>4885.5</v>
      </c>
      <c r="Y38" s="69">
        <v>5036.5230000000001</v>
      </c>
      <c r="AA38" s="62">
        <v>0.36599999999999999</v>
      </c>
      <c r="AB38" s="62">
        <v>0.34029999999999999</v>
      </c>
      <c r="AC38" s="62">
        <v>0.31169999999999998</v>
      </c>
      <c r="AD38" s="62">
        <v>0.309</v>
      </c>
      <c r="AE38" s="62">
        <v>0.33679999999999999</v>
      </c>
      <c r="AF38" s="71">
        <v>0.40030100000000002</v>
      </c>
      <c r="AH38" s="62">
        <v>0.28160000000000002</v>
      </c>
      <c r="AI38" s="62">
        <v>0.32190000000000002</v>
      </c>
      <c r="AJ38" s="62">
        <v>0.24879999999999999</v>
      </c>
      <c r="AK38" s="62">
        <v>0.2268</v>
      </c>
      <c r="AL38" s="62">
        <v>0.26029999999999998</v>
      </c>
      <c r="AM38" s="71">
        <v>0.25547999999999998</v>
      </c>
    </row>
    <row r="39" spans="1:39" x14ac:dyDescent="0.25">
      <c r="A39" s="48" t="s">
        <v>80</v>
      </c>
      <c r="B39" s="63">
        <v>0.50839999999999996</v>
      </c>
      <c r="C39" s="63">
        <v>0.45150000000000001</v>
      </c>
      <c r="D39" s="63">
        <v>0.42599999999999999</v>
      </c>
      <c r="E39" s="63">
        <v>0.36859999999999998</v>
      </c>
      <c r="F39" s="63">
        <v>0.39510000000000001</v>
      </c>
      <c r="G39" s="63">
        <v>0.39079999999999998</v>
      </c>
      <c r="H39" s="63">
        <v>0.4234</v>
      </c>
      <c r="I39" s="67">
        <v>0.42891299999999999</v>
      </c>
      <c r="J39" s="23"/>
      <c r="K39" s="63">
        <v>0.55379999999999996</v>
      </c>
      <c r="L39" s="63">
        <v>0.56399999999999995</v>
      </c>
      <c r="M39" s="63">
        <v>0.53859999999999997</v>
      </c>
      <c r="N39" s="63">
        <v>0.49340000000000001</v>
      </c>
      <c r="O39" s="63">
        <v>0.58950000000000002</v>
      </c>
      <c r="P39" s="63">
        <v>0.58530000000000004</v>
      </c>
      <c r="Q39" s="72">
        <v>0.56502200000000002</v>
      </c>
      <c r="R39" s="23"/>
      <c r="S39" s="59">
        <v>5247</v>
      </c>
      <c r="T39" s="59">
        <v>5149</v>
      </c>
      <c r="U39" s="59">
        <v>5200</v>
      </c>
      <c r="V39" s="56">
        <v>5200</v>
      </c>
      <c r="W39" s="56">
        <v>5651.5</v>
      </c>
      <c r="X39" s="56">
        <v>6240</v>
      </c>
      <c r="Y39" s="70">
        <v>5822.0439999999999</v>
      </c>
      <c r="Z39" s="23"/>
      <c r="AA39" s="63">
        <v>0.57699999999999996</v>
      </c>
      <c r="AB39" s="63">
        <v>0.56040000000000001</v>
      </c>
      <c r="AC39" s="63">
        <v>0.50560000000000005</v>
      </c>
      <c r="AD39" s="63">
        <v>0.51659999999999995</v>
      </c>
      <c r="AE39" s="63">
        <v>0.59709999999999996</v>
      </c>
      <c r="AF39" s="72">
        <v>0.58382500000000004</v>
      </c>
      <c r="AG39" s="23"/>
      <c r="AH39" s="63">
        <v>0.61699999999999999</v>
      </c>
      <c r="AI39" s="63">
        <v>0.7278</v>
      </c>
      <c r="AJ39" s="63">
        <v>0.54210000000000003</v>
      </c>
      <c r="AK39" s="63">
        <v>0.4078</v>
      </c>
      <c r="AL39" s="63">
        <v>0.31630000000000003</v>
      </c>
      <c r="AM39" s="72">
        <v>0.46355099999999999</v>
      </c>
    </row>
    <row r="40" spans="1:39" x14ac:dyDescent="0.25">
      <c r="A40" s="53" t="s">
        <v>81</v>
      </c>
      <c r="B40" s="62">
        <v>0.62429999999999997</v>
      </c>
      <c r="C40" s="62">
        <v>0.6129</v>
      </c>
      <c r="D40" s="62">
        <v>0.625</v>
      </c>
      <c r="E40" s="62">
        <v>0.40150000000000002</v>
      </c>
      <c r="F40" s="62">
        <v>0.4284</v>
      </c>
      <c r="G40" s="62">
        <v>0.44290000000000002</v>
      </c>
      <c r="H40" s="62">
        <v>0.45150000000000001</v>
      </c>
      <c r="I40" s="66">
        <v>0.50379300000000005</v>
      </c>
      <c r="K40" s="62">
        <v>0.43809999999999999</v>
      </c>
      <c r="L40" s="62">
        <v>0.47</v>
      </c>
      <c r="M40" s="62">
        <v>0.47489999999999999</v>
      </c>
      <c r="N40" s="62">
        <v>0.41110000000000002</v>
      </c>
      <c r="O40" s="62">
        <v>0.62580000000000002</v>
      </c>
      <c r="P40" s="62">
        <v>0.40289999999999998</v>
      </c>
      <c r="Q40" s="71">
        <v>0.48591400000000001</v>
      </c>
      <c r="S40" s="58">
        <v>4259</v>
      </c>
      <c r="T40" s="58">
        <v>4462</v>
      </c>
      <c r="U40" s="58">
        <v>4397</v>
      </c>
      <c r="V40" s="57">
        <v>4554</v>
      </c>
      <c r="W40" s="57">
        <v>1792.5</v>
      </c>
      <c r="X40" s="57">
        <v>6065.5</v>
      </c>
      <c r="Y40" s="69">
        <v>6157.3549999999996</v>
      </c>
      <c r="AA40" s="62">
        <v>0.45</v>
      </c>
      <c r="AB40" s="62">
        <v>0.45490000000000003</v>
      </c>
      <c r="AC40" s="62">
        <v>0.4219</v>
      </c>
      <c r="AD40" s="62">
        <v>0.31609999999999999</v>
      </c>
      <c r="AE40" s="62">
        <v>0.46439999999999998</v>
      </c>
      <c r="AF40" s="71">
        <v>0.47115200000000002</v>
      </c>
      <c r="AH40" s="62">
        <v>0.21</v>
      </c>
      <c r="AI40" s="62">
        <v>0.21190000000000001</v>
      </c>
      <c r="AJ40" s="62">
        <v>0.1925</v>
      </c>
      <c r="AK40" s="62">
        <v>0.16370000000000001</v>
      </c>
      <c r="AL40" s="62">
        <v>0.2109</v>
      </c>
      <c r="AM40" s="71">
        <v>0.18327099999999999</v>
      </c>
    </row>
    <row r="41" spans="1:39" x14ac:dyDescent="0.25">
      <c r="A41" s="53" t="s">
        <v>82</v>
      </c>
      <c r="B41" s="62">
        <v>0.38950000000000001</v>
      </c>
      <c r="C41" s="62">
        <v>0.41120000000000001</v>
      </c>
      <c r="D41" s="62">
        <v>0.39600000000000002</v>
      </c>
      <c r="E41" s="62">
        <v>0.40560000000000002</v>
      </c>
      <c r="F41" s="62">
        <v>0.4032</v>
      </c>
      <c r="G41" s="62">
        <v>0.42709999999999998</v>
      </c>
      <c r="H41" s="62">
        <v>0.43</v>
      </c>
      <c r="I41" s="66">
        <v>0.39764899999999997</v>
      </c>
      <c r="K41" s="62">
        <v>0.39369999999999999</v>
      </c>
      <c r="L41" s="62">
        <v>0.308</v>
      </c>
      <c r="M41" s="62">
        <v>0.35499999999999998</v>
      </c>
      <c r="N41" s="62">
        <v>0.34250000000000003</v>
      </c>
      <c r="O41" s="62">
        <v>0.1188</v>
      </c>
      <c r="P41" s="62">
        <v>0.36870000000000003</v>
      </c>
      <c r="Q41" s="71">
        <v>0.31099500000000002</v>
      </c>
      <c r="S41" s="58">
        <v>3894</v>
      </c>
      <c r="T41" s="58">
        <v>3636</v>
      </c>
      <c r="U41" s="58">
        <v>3769.5</v>
      </c>
      <c r="V41" s="57">
        <v>3846.5</v>
      </c>
      <c r="W41" s="57">
        <v>5563.5</v>
      </c>
      <c r="X41" s="57">
        <v>5198.5</v>
      </c>
      <c r="Y41" s="69">
        <v>5472.69</v>
      </c>
      <c r="AA41" s="62">
        <v>0.25</v>
      </c>
      <c r="AB41" s="62">
        <v>0.30199999999999999</v>
      </c>
      <c r="AC41" s="62">
        <v>0.36149999999999999</v>
      </c>
      <c r="AD41" s="62">
        <v>0.15160000000000001</v>
      </c>
      <c r="AE41" s="62">
        <v>0.37909999999999999</v>
      </c>
      <c r="AF41" s="71">
        <v>0.318552</v>
      </c>
      <c r="AH41" s="62">
        <v>0.107</v>
      </c>
      <c r="AI41" s="62">
        <v>0.19900000000000001</v>
      </c>
      <c r="AJ41" s="62">
        <v>0.23760000000000001</v>
      </c>
      <c r="AK41" s="62">
        <v>0.19359999999999999</v>
      </c>
      <c r="AL41" s="62">
        <v>0.26679999999999998</v>
      </c>
      <c r="AM41" s="71">
        <v>0.272063</v>
      </c>
    </row>
    <row r="42" spans="1:39" x14ac:dyDescent="0.25">
      <c r="A42" s="53" t="s">
        <v>83</v>
      </c>
      <c r="B42" s="62">
        <v>0.40479999999999999</v>
      </c>
      <c r="C42" s="62">
        <v>0.43009999999999998</v>
      </c>
      <c r="D42" s="62">
        <v>0.47499999999999998</v>
      </c>
      <c r="E42" s="62">
        <v>0.35299999999999998</v>
      </c>
      <c r="F42" s="62">
        <v>0.1578</v>
      </c>
      <c r="G42" s="62">
        <v>0.30299999999999999</v>
      </c>
      <c r="H42" s="62">
        <v>0.39100000000000001</v>
      </c>
      <c r="I42" s="66">
        <v>0.33030799999999999</v>
      </c>
      <c r="K42" s="62">
        <v>0.19350000000000001</v>
      </c>
      <c r="L42" s="62">
        <v>0.45100000000000001</v>
      </c>
      <c r="M42" s="62">
        <v>0.49199999999999999</v>
      </c>
      <c r="N42" s="62">
        <v>0.3276</v>
      </c>
      <c r="O42" s="62">
        <v>0.31059999999999999</v>
      </c>
      <c r="P42" s="62">
        <v>0.32679999999999998</v>
      </c>
      <c r="Q42" s="71">
        <v>0.33661799999999997</v>
      </c>
      <c r="S42" s="58">
        <v>4893.75</v>
      </c>
      <c r="T42" s="58">
        <v>3528.5</v>
      </c>
      <c r="U42" s="58">
        <v>3614.78</v>
      </c>
      <c r="V42" s="57">
        <v>3510</v>
      </c>
      <c r="W42" s="57">
        <v>5031.04</v>
      </c>
      <c r="X42" s="57">
        <v>6779.15</v>
      </c>
      <c r="Y42" s="69">
        <v>5902.2349999999997</v>
      </c>
      <c r="AA42" s="62">
        <v>0.216</v>
      </c>
      <c r="AB42" s="62">
        <v>0.20799999999999999</v>
      </c>
      <c r="AC42" s="62">
        <v>0.18360000000000001</v>
      </c>
      <c r="AD42" s="62">
        <v>0.1701</v>
      </c>
      <c r="AE42" s="62">
        <v>0.36080000000000001</v>
      </c>
      <c r="AF42" s="71">
        <v>0.286138</v>
      </c>
      <c r="AH42" s="62">
        <v>0.17199999999999999</v>
      </c>
      <c r="AI42" s="62">
        <v>0.127</v>
      </c>
      <c r="AJ42" s="62">
        <v>8.2799999999999999E-2</v>
      </c>
      <c r="AK42" s="62">
        <v>0.20399999999999999</v>
      </c>
      <c r="AL42" s="62">
        <v>0.4269</v>
      </c>
      <c r="AM42" s="71">
        <v>0.34499800000000003</v>
      </c>
    </row>
    <row r="43" spans="1:39" x14ac:dyDescent="0.25">
      <c r="A43" s="53" t="s">
        <v>84</v>
      </c>
      <c r="B43" s="62">
        <v>0.45629999999999998</v>
      </c>
      <c r="C43" s="62">
        <v>0.43980000000000002</v>
      </c>
      <c r="D43" s="62">
        <v>0.4385</v>
      </c>
      <c r="E43" s="62">
        <v>0.28689999999999999</v>
      </c>
      <c r="F43" s="62">
        <v>0.32850000000000001</v>
      </c>
      <c r="G43" s="62">
        <v>0.33760000000000001</v>
      </c>
      <c r="H43" s="62">
        <v>0.33300000000000002</v>
      </c>
      <c r="I43" s="66">
        <v>0.36218299999999998</v>
      </c>
      <c r="K43" s="62">
        <v>0.46910000000000002</v>
      </c>
      <c r="L43" s="62">
        <v>0.51390000000000002</v>
      </c>
      <c r="M43" s="62">
        <v>0.52359999999999995</v>
      </c>
      <c r="N43" s="62">
        <v>0.45829999999999999</v>
      </c>
      <c r="O43" s="62">
        <v>0.4824</v>
      </c>
      <c r="P43" s="62">
        <v>0.47220000000000001</v>
      </c>
      <c r="Q43" s="71">
        <v>0.49239899999999998</v>
      </c>
      <c r="S43" s="58">
        <v>4284.8100000000004</v>
      </c>
      <c r="T43" s="58">
        <v>4774.9799999999996</v>
      </c>
      <c r="U43" s="58">
        <v>5120.66</v>
      </c>
      <c r="V43" s="57">
        <v>5420.99</v>
      </c>
      <c r="W43" s="57">
        <v>6331.06</v>
      </c>
      <c r="X43" s="57">
        <v>6906.82</v>
      </c>
      <c r="Y43" s="69">
        <v>6718.6629999999996</v>
      </c>
      <c r="AA43" s="62">
        <v>0.50719999999999998</v>
      </c>
      <c r="AB43" s="62">
        <v>0.5232</v>
      </c>
      <c r="AC43" s="62">
        <v>0.46729999999999999</v>
      </c>
      <c r="AD43" s="62">
        <v>0.46339999999999998</v>
      </c>
      <c r="AE43" s="62">
        <v>0.49969999999999998</v>
      </c>
      <c r="AF43" s="71">
        <v>0.51478999999999997</v>
      </c>
      <c r="AH43" s="62">
        <v>0.38669999999999999</v>
      </c>
      <c r="AI43" s="62">
        <v>0.20319999999999999</v>
      </c>
      <c r="AJ43" s="62">
        <v>0.36299999999999999</v>
      </c>
      <c r="AK43" s="62">
        <v>0.16520000000000001</v>
      </c>
      <c r="AL43" s="62">
        <v>0.2495</v>
      </c>
      <c r="AM43" s="71">
        <v>0.27098499999999998</v>
      </c>
    </row>
    <row r="44" spans="1:39" x14ac:dyDescent="0.25">
      <c r="A44" s="48" t="s">
        <v>85</v>
      </c>
      <c r="B44" s="63">
        <v>0.51359999999999995</v>
      </c>
      <c r="C44" s="63">
        <v>0.52800000000000002</v>
      </c>
      <c r="D44" s="63">
        <v>0.53</v>
      </c>
      <c r="E44" s="63">
        <v>0.32950000000000002</v>
      </c>
      <c r="F44" s="63">
        <v>0.34399999999999997</v>
      </c>
      <c r="G44" s="63">
        <v>0.42049999999999998</v>
      </c>
      <c r="H44" s="63">
        <v>0.46110000000000001</v>
      </c>
      <c r="I44" s="67">
        <v>0.46523599999999998</v>
      </c>
      <c r="J44" s="23"/>
      <c r="K44" s="63">
        <v>0.31990000000000002</v>
      </c>
      <c r="L44" s="63">
        <v>0.22</v>
      </c>
      <c r="M44" s="63">
        <v>0.28000000000000003</v>
      </c>
      <c r="N44" s="63">
        <v>0.34499999999999997</v>
      </c>
      <c r="O44" s="63">
        <v>0.4</v>
      </c>
      <c r="P44" s="63">
        <v>0.43169999999999997</v>
      </c>
      <c r="Q44" s="72">
        <v>0.48507299999999998</v>
      </c>
      <c r="R44" s="23"/>
      <c r="S44" s="59">
        <v>4342</v>
      </c>
      <c r="T44" s="59">
        <v>4371</v>
      </c>
      <c r="U44" s="59">
        <v>4547.96</v>
      </c>
      <c r="V44" s="56">
        <v>4898.95</v>
      </c>
      <c r="W44" s="56">
        <v>5980</v>
      </c>
      <c r="X44" s="56">
        <v>6253.93</v>
      </c>
      <c r="Y44" s="70">
        <v>6405.4960000000001</v>
      </c>
      <c r="Z44" s="23"/>
      <c r="AA44" s="63">
        <v>0.33</v>
      </c>
      <c r="AB44" s="63">
        <v>0.21199999999999999</v>
      </c>
      <c r="AC44" s="63">
        <v>0.35589999999999999</v>
      </c>
      <c r="AD44" s="63">
        <v>0.35310000000000002</v>
      </c>
      <c r="AE44" s="63">
        <v>0.46410000000000001</v>
      </c>
      <c r="AF44" s="72">
        <v>0.47011500000000001</v>
      </c>
      <c r="AG44" s="23"/>
      <c r="AH44" s="63">
        <v>0.23</v>
      </c>
      <c r="AI44" s="63">
        <v>0.11849999999999999</v>
      </c>
      <c r="AJ44" s="63">
        <v>0.13639999999999999</v>
      </c>
      <c r="AK44" s="63">
        <v>0.1225</v>
      </c>
      <c r="AL44" s="63">
        <v>0.18990000000000001</v>
      </c>
      <c r="AM44" s="72">
        <v>0.138822</v>
      </c>
    </row>
    <row r="45" spans="1:39" x14ac:dyDescent="0.25">
      <c r="A45" s="53" t="s">
        <v>86</v>
      </c>
      <c r="B45" s="62">
        <v>0.43209999999999998</v>
      </c>
      <c r="C45" s="62">
        <v>0.441</v>
      </c>
      <c r="D45" s="62">
        <v>0.44400000000000001</v>
      </c>
      <c r="E45" s="62">
        <v>0.35899999999999999</v>
      </c>
      <c r="F45" s="62">
        <v>0.39629999999999999</v>
      </c>
      <c r="G45" s="62">
        <v>0.43840000000000001</v>
      </c>
      <c r="H45" s="62">
        <v>0.44159999999999999</v>
      </c>
      <c r="I45" s="66">
        <v>0.40402900000000003</v>
      </c>
      <c r="K45" s="62">
        <v>0.29349999999999998</v>
      </c>
      <c r="L45" s="62">
        <v>0.34589999999999999</v>
      </c>
      <c r="M45" s="62">
        <v>0.3649</v>
      </c>
      <c r="N45" s="62">
        <v>0.2923</v>
      </c>
      <c r="O45" s="62">
        <v>0.46110000000000001</v>
      </c>
      <c r="P45" s="62">
        <v>0.42230000000000001</v>
      </c>
      <c r="Q45" s="71">
        <v>0.38544600000000001</v>
      </c>
      <c r="S45" s="58">
        <v>3550</v>
      </c>
      <c r="T45" s="58">
        <v>2650</v>
      </c>
      <c r="U45" s="58">
        <v>2500</v>
      </c>
      <c r="V45" s="57">
        <v>3329.56</v>
      </c>
      <c r="W45" s="57">
        <v>4143.7</v>
      </c>
      <c r="X45" s="57">
        <v>3678.79</v>
      </c>
      <c r="Y45" s="69">
        <v>3911.819</v>
      </c>
      <c r="AA45" s="62">
        <v>0.31730000000000003</v>
      </c>
      <c r="AB45" s="62">
        <v>0.36580000000000001</v>
      </c>
      <c r="AC45" s="62">
        <v>0.27229999999999999</v>
      </c>
      <c r="AD45" s="62">
        <v>0.41699999999999998</v>
      </c>
      <c r="AE45" s="62">
        <v>0.4592</v>
      </c>
      <c r="AF45" s="71">
        <v>0.423792</v>
      </c>
      <c r="AH45" s="62">
        <v>0.2059</v>
      </c>
      <c r="AI45" s="62">
        <v>0.39460000000000001</v>
      </c>
      <c r="AJ45" s="62">
        <v>0.40289999999999998</v>
      </c>
      <c r="AK45" s="62">
        <v>0.38719999999999999</v>
      </c>
      <c r="AL45" s="62">
        <v>0.4476</v>
      </c>
      <c r="AM45" s="71">
        <v>0.39997300000000002</v>
      </c>
    </row>
    <row r="46" spans="1:39" x14ac:dyDescent="0.25">
      <c r="A46" s="53" t="s">
        <v>87</v>
      </c>
      <c r="B46" s="62">
        <v>0.41810000000000003</v>
      </c>
      <c r="C46" s="62">
        <v>0.40250000000000002</v>
      </c>
      <c r="D46" s="62">
        <v>0.40799999999999997</v>
      </c>
      <c r="E46" s="62">
        <v>0.25469999999999998</v>
      </c>
      <c r="F46" s="62">
        <v>0.34489999999999998</v>
      </c>
      <c r="G46" s="62">
        <v>0.3644</v>
      </c>
      <c r="H46" s="62">
        <v>0.31859999999999999</v>
      </c>
      <c r="I46" s="66">
        <v>0.358323</v>
      </c>
      <c r="K46" s="62">
        <v>0.5131</v>
      </c>
      <c r="L46" s="62">
        <v>0.58699999999999997</v>
      </c>
      <c r="M46" s="62">
        <v>0.5585</v>
      </c>
      <c r="N46" s="62">
        <v>0.502</v>
      </c>
      <c r="O46" s="62">
        <v>0.56220000000000003</v>
      </c>
      <c r="P46" s="62">
        <v>0.54490000000000005</v>
      </c>
      <c r="Q46" s="71">
        <v>0.57933599999999996</v>
      </c>
      <c r="S46" s="58">
        <v>5721.14</v>
      </c>
      <c r="T46" s="58">
        <v>5575.85</v>
      </c>
      <c r="U46" s="58">
        <v>6151.15</v>
      </c>
      <c r="V46" s="57">
        <v>7220.47</v>
      </c>
      <c r="W46" s="57">
        <v>6405.47</v>
      </c>
      <c r="X46" s="57">
        <v>6588.98</v>
      </c>
      <c r="Y46" s="69">
        <v>6544.9620000000004</v>
      </c>
      <c r="AA46" s="62">
        <v>0.56200000000000006</v>
      </c>
      <c r="AB46" s="62">
        <v>0.58799999999999997</v>
      </c>
      <c r="AC46" s="62">
        <v>0.4995</v>
      </c>
      <c r="AD46" s="62">
        <v>0.502</v>
      </c>
      <c r="AE46" s="62">
        <v>0.54979999999999996</v>
      </c>
      <c r="AF46" s="71">
        <v>0.57703099999999996</v>
      </c>
      <c r="AH46" s="62">
        <v>0.4052</v>
      </c>
      <c r="AI46" s="62">
        <v>0.55200000000000005</v>
      </c>
      <c r="AJ46" s="62">
        <v>0.43419999999999997</v>
      </c>
      <c r="AK46" s="62">
        <v>0.30499999999999999</v>
      </c>
      <c r="AL46" s="62">
        <v>0.50919999999999999</v>
      </c>
      <c r="AM46" s="71">
        <v>0.43454700000000002</v>
      </c>
    </row>
    <row r="47" spans="1:39" x14ac:dyDescent="0.25">
      <c r="A47" s="53" t="s">
        <v>88</v>
      </c>
      <c r="B47" s="62">
        <v>0.35399999999999998</v>
      </c>
      <c r="C47" s="62">
        <v>0.36570000000000003</v>
      </c>
      <c r="D47" s="62">
        <v>0.37869999999999998</v>
      </c>
      <c r="E47" s="62">
        <v>0.33239999999999997</v>
      </c>
      <c r="F47" s="62">
        <v>0.38240000000000002</v>
      </c>
      <c r="G47" s="62">
        <v>0.39169999999999999</v>
      </c>
      <c r="H47" s="62">
        <v>0.3715</v>
      </c>
      <c r="I47" s="66">
        <v>0.37523699999999999</v>
      </c>
      <c r="K47" s="62">
        <v>0.48159999999999997</v>
      </c>
      <c r="L47" s="62">
        <v>0.44429999999999997</v>
      </c>
      <c r="M47" s="62">
        <v>0.52959999999999996</v>
      </c>
      <c r="N47" s="62">
        <v>0.48759999999999998</v>
      </c>
      <c r="O47" s="62">
        <v>0.51859999999999995</v>
      </c>
      <c r="P47" s="62">
        <v>0.47360000000000002</v>
      </c>
      <c r="Q47" s="71">
        <v>0.48704700000000001</v>
      </c>
      <c r="S47" s="58">
        <v>3372.59</v>
      </c>
      <c r="T47" s="58">
        <v>3668.75</v>
      </c>
      <c r="U47" s="58">
        <v>4024.74</v>
      </c>
      <c r="V47" s="57">
        <v>3917.25</v>
      </c>
      <c r="W47" s="57">
        <v>4665.84</v>
      </c>
      <c r="X47" s="57">
        <v>5272.06</v>
      </c>
      <c r="Y47" s="69">
        <v>5210.9660000000003</v>
      </c>
      <c r="AA47" s="62">
        <v>0.43569999999999998</v>
      </c>
      <c r="AB47" s="62">
        <v>0.50019999999999998</v>
      </c>
      <c r="AC47" s="62">
        <v>0.48920000000000002</v>
      </c>
      <c r="AD47" s="62">
        <v>0.50329999999999997</v>
      </c>
      <c r="AE47" s="62">
        <v>0.49709999999999999</v>
      </c>
      <c r="AF47" s="71">
        <v>0.51392599999999999</v>
      </c>
      <c r="AH47" s="62">
        <v>0.35499999999999998</v>
      </c>
      <c r="AI47" s="62">
        <v>0.44080000000000003</v>
      </c>
      <c r="AJ47" s="62">
        <v>0.4032</v>
      </c>
      <c r="AK47" s="62">
        <v>0.4446</v>
      </c>
      <c r="AL47" s="62">
        <v>0.53520000000000001</v>
      </c>
      <c r="AM47" s="71">
        <v>0.51775400000000005</v>
      </c>
    </row>
    <row r="48" spans="1:39" x14ac:dyDescent="0.25">
      <c r="A48" s="53" t="s">
        <v>89</v>
      </c>
      <c r="B48" s="62">
        <v>0.497</v>
      </c>
      <c r="C48" s="62">
        <v>0.46970000000000001</v>
      </c>
      <c r="D48" s="62">
        <v>0.44019999999999998</v>
      </c>
      <c r="E48" s="62">
        <v>0.34110000000000001</v>
      </c>
      <c r="F48" s="62">
        <v>0.42359999999999998</v>
      </c>
      <c r="G48" s="62">
        <v>0.42299999999999999</v>
      </c>
      <c r="H48" s="62">
        <v>0.42699999999999999</v>
      </c>
      <c r="I48" s="66">
        <v>0.47436699999999998</v>
      </c>
      <c r="K48" s="62">
        <v>0.3291</v>
      </c>
      <c r="L48" s="62">
        <v>0.3453</v>
      </c>
      <c r="M48" s="62">
        <v>0.34150000000000003</v>
      </c>
      <c r="N48" s="62">
        <v>0.35510000000000003</v>
      </c>
      <c r="O48" s="62">
        <v>0.40749999999999997</v>
      </c>
      <c r="P48" s="62">
        <v>0.42870000000000003</v>
      </c>
      <c r="Q48" s="71">
        <v>0.37557299999999999</v>
      </c>
      <c r="S48" s="58">
        <v>4674.2299999999996</v>
      </c>
      <c r="T48" s="58">
        <v>4850.9399999999996</v>
      </c>
      <c r="U48" s="58">
        <v>5016.53</v>
      </c>
      <c r="V48" s="57">
        <v>5105.53</v>
      </c>
      <c r="W48" s="57">
        <v>5827.94</v>
      </c>
      <c r="X48" s="57">
        <v>6319.7</v>
      </c>
      <c r="Y48" s="69">
        <v>6611.625</v>
      </c>
      <c r="AA48" s="62">
        <v>0.34110000000000001</v>
      </c>
      <c r="AB48" s="62">
        <v>0.34510000000000002</v>
      </c>
      <c r="AC48" s="62">
        <v>0.3392</v>
      </c>
      <c r="AD48" s="62">
        <v>0.36420000000000002</v>
      </c>
      <c r="AE48" s="62">
        <v>0.43790000000000001</v>
      </c>
      <c r="AF48" s="71">
        <v>0.40483599999999997</v>
      </c>
      <c r="AH48" s="62">
        <v>0.35639999999999999</v>
      </c>
      <c r="AI48" s="62">
        <v>0.3891</v>
      </c>
      <c r="AJ48" s="62">
        <v>0.4128</v>
      </c>
      <c r="AK48" s="62">
        <v>0.3397</v>
      </c>
      <c r="AL48" s="62">
        <v>0.42170000000000002</v>
      </c>
      <c r="AM48" s="71">
        <v>0.32708900000000002</v>
      </c>
    </row>
    <row r="49" spans="1:39" x14ac:dyDescent="0.25">
      <c r="A49" s="48" t="s">
        <v>90</v>
      </c>
      <c r="B49" s="63">
        <v>0.51019999999999999</v>
      </c>
      <c r="C49" s="63">
        <v>0.51600000000000001</v>
      </c>
      <c r="D49" s="63">
        <v>0.46439999999999998</v>
      </c>
      <c r="E49" s="63">
        <v>0.34329999999999999</v>
      </c>
      <c r="F49" s="63">
        <v>0.3649</v>
      </c>
      <c r="G49" s="63">
        <v>0.3977</v>
      </c>
      <c r="H49" s="63">
        <v>0.41980000000000001</v>
      </c>
      <c r="I49" s="67">
        <v>0.39798499999999998</v>
      </c>
      <c r="J49" s="23"/>
      <c r="K49" s="63">
        <v>0.34210000000000002</v>
      </c>
      <c r="L49" s="63">
        <v>0.28460000000000002</v>
      </c>
      <c r="M49" s="63">
        <v>0.27250000000000002</v>
      </c>
      <c r="N49" s="63">
        <v>0.2326</v>
      </c>
      <c r="O49" s="63">
        <v>0.4224</v>
      </c>
      <c r="P49" s="63">
        <v>0.3488</v>
      </c>
      <c r="Q49" s="72">
        <v>0.32508300000000001</v>
      </c>
      <c r="R49" s="23"/>
      <c r="S49" s="59">
        <v>3408</v>
      </c>
      <c r="T49" s="59">
        <v>2659</v>
      </c>
      <c r="U49" s="59">
        <v>4652</v>
      </c>
      <c r="V49" s="56">
        <v>4935</v>
      </c>
      <c r="W49" s="56">
        <v>5731</v>
      </c>
      <c r="X49" s="56">
        <v>5968</v>
      </c>
      <c r="Y49" s="70">
        <v>5667.9440000000004</v>
      </c>
      <c r="Z49" s="23"/>
      <c r="AA49" s="63">
        <v>0.2792</v>
      </c>
      <c r="AB49" s="63">
        <v>0.13170000000000001</v>
      </c>
      <c r="AC49" s="63">
        <v>0.2215</v>
      </c>
      <c r="AD49" s="63">
        <v>0.34549999999999997</v>
      </c>
      <c r="AE49" s="63">
        <v>0.39979999999999999</v>
      </c>
      <c r="AF49" s="72">
        <v>0.35285300000000003</v>
      </c>
      <c r="AG49" s="23"/>
      <c r="AH49" s="63">
        <v>0.1318</v>
      </c>
      <c r="AI49" s="63">
        <v>9.3700000000000006E-2</v>
      </c>
      <c r="AJ49" s="63">
        <v>8.1500000000000003E-2</v>
      </c>
      <c r="AK49" s="63">
        <v>0.1087</v>
      </c>
      <c r="AL49" s="63">
        <v>0.23269999999999999</v>
      </c>
      <c r="AM49" s="72">
        <v>0.175924</v>
      </c>
    </row>
    <row r="50" spans="1:39" x14ac:dyDescent="0.25">
      <c r="A50" s="53" t="s">
        <v>91</v>
      </c>
      <c r="B50" s="62">
        <v>0.2828</v>
      </c>
      <c r="C50" s="62">
        <v>0.38069999999999998</v>
      </c>
      <c r="D50" s="62">
        <v>0.39029999999999998</v>
      </c>
      <c r="E50" s="62">
        <v>0.28920000000000001</v>
      </c>
      <c r="F50" s="62">
        <v>0.28129999999999999</v>
      </c>
      <c r="G50" s="62">
        <v>0.2676</v>
      </c>
      <c r="H50" s="62">
        <v>0.27289999999999998</v>
      </c>
      <c r="I50" s="66">
        <v>0.29730800000000002</v>
      </c>
      <c r="K50" s="62">
        <v>0.435</v>
      </c>
      <c r="L50" s="62">
        <v>0.43609999999999999</v>
      </c>
      <c r="M50" s="62">
        <v>0.42249999999999999</v>
      </c>
      <c r="N50" s="62">
        <v>0.38800000000000001</v>
      </c>
      <c r="O50" s="62">
        <v>0.41849999999999998</v>
      </c>
      <c r="P50" s="62">
        <v>0.46139999999999998</v>
      </c>
      <c r="Q50" s="71">
        <v>0.44259199999999999</v>
      </c>
      <c r="S50" s="58">
        <v>3546</v>
      </c>
      <c r="T50" s="58">
        <v>3641.75</v>
      </c>
      <c r="U50" s="58">
        <v>3680.95</v>
      </c>
      <c r="V50" s="57">
        <v>3808.02</v>
      </c>
      <c r="W50" s="57">
        <v>3497</v>
      </c>
      <c r="X50" s="57">
        <v>4423.21</v>
      </c>
      <c r="Y50" s="69">
        <v>4220.8379999999997</v>
      </c>
      <c r="AA50" s="62">
        <v>0.4481</v>
      </c>
      <c r="AB50" s="62">
        <v>0.27160000000000001</v>
      </c>
      <c r="AC50" s="62">
        <v>0.37290000000000001</v>
      </c>
      <c r="AD50" s="62">
        <v>0.42209999999999998</v>
      </c>
      <c r="AE50" s="62">
        <v>0.39829999999999999</v>
      </c>
      <c r="AF50" s="71">
        <v>0.377361</v>
      </c>
      <c r="AH50" s="62">
        <v>0.78259999999999996</v>
      </c>
      <c r="AI50" s="62">
        <v>0.75139999999999996</v>
      </c>
      <c r="AJ50" s="62">
        <v>0.73399999999999999</v>
      </c>
      <c r="AK50" s="62">
        <v>0.68930000000000002</v>
      </c>
      <c r="AL50" s="62">
        <v>0.45650000000000002</v>
      </c>
      <c r="AM50" s="71">
        <v>0.574936</v>
      </c>
    </row>
    <row r="51" spans="1:39" x14ac:dyDescent="0.25">
      <c r="A51" s="53" t="s">
        <v>92</v>
      </c>
      <c r="B51" s="62">
        <v>0.40139999999999998</v>
      </c>
      <c r="C51" s="62">
        <v>0.42699999999999999</v>
      </c>
      <c r="D51" s="62">
        <v>0.36309999999999998</v>
      </c>
      <c r="E51" s="62">
        <v>0.24149999999999999</v>
      </c>
      <c r="F51" s="62">
        <v>0.21690000000000001</v>
      </c>
      <c r="G51" s="62">
        <v>0.30249999999999999</v>
      </c>
      <c r="H51" s="62">
        <v>0.3589</v>
      </c>
      <c r="I51" s="66">
        <v>0.363097</v>
      </c>
      <c r="K51" s="62">
        <v>0.27210000000000001</v>
      </c>
      <c r="L51" s="62">
        <v>0.22689999999999999</v>
      </c>
      <c r="M51" s="62">
        <v>0.24809999999999999</v>
      </c>
      <c r="N51" s="62">
        <v>0.2253</v>
      </c>
      <c r="O51" s="62">
        <v>0.30880000000000002</v>
      </c>
      <c r="P51" s="62">
        <v>0.2661</v>
      </c>
      <c r="Q51" s="71">
        <v>0.28612799999999999</v>
      </c>
      <c r="S51" s="58">
        <v>4745.93</v>
      </c>
      <c r="T51" s="58">
        <v>4742.6000000000004</v>
      </c>
      <c r="U51" s="58">
        <v>5197.34</v>
      </c>
      <c r="V51" s="57">
        <v>5473.04</v>
      </c>
      <c r="W51" s="57">
        <v>6064.81</v>
      </c>
      <c r="X51" s="57">
        <v>7110.02</v>
      </c>
      <c r="Y51" s="69">
        <v>6797.2020000000002</v>
      </c>
      <c r="AA51" s="62">
        <v>0.25800000000000001</v>
      </c>
      <c r="AB51" s="62">
        <v>0.24879999999999999</v>
      </c>
      <c r="AC51" s="62">
        <v>0.23930000000000001</v>
      </c>
      <c r="AD51" s="62">
        <v>0.24410000000000001</v>
      </c>
      <c r="AE51" s="62">
        <v>0.29780000000000001</v>
      </c>
      <c r="AF51" s="71">
        <v>0.316025</v>
      </c>
      <c r="AH51" s="62">
        <v>0.27139999999999997</v>
      </c>
      <c r="AI51" s="62">
        <v>0.2792</v>
      </c>
      <c r="AJ51" s="62">
        <v>0.26050000000000001</v>
      </c>
      <c r="AK51" s="62">
        <v>0.2387</v>
      </c>
      <c r="AL51" s="62">
        <v>0.33379999999999999</v>
      </c>
      <c r="AM51" s="71">
        <v>0.40511599999999998</v>
      </c>
    </row>
    <row r="52" spans="1:39" x14ac:dyDescent="0.25">
      <c r="A52" s="53" t="s">
        <v>93</v>
      </c>
      <c r="B52" s="62">
        <v>0.45450000000000002</v>
      </c>
      <c r="C52" s="62">
        <v>0.50619999999999998</v>
      </c>
      <c r="D52" s="62">
        <v>0.44</v>
      </c>
      <c r="E52" s="62">
        <v>0.37940000000000002</v>
      </c>
      <c r="F52" s="62">
        <v>0.2477</v>
      </c>
      <c r="G52" s="62">
        <v>0.27900000000000003</v>
      </c>
      <c r="H52" s="62">
        <v>0.41589999999999999</v>
      </c>
      <c r="I52" s="66">
        <v>0.38546799999999998</v>
      </c>
      <c r="K52" s="62">
        <v>0.27329999999999999</v>
      </c>
      <c r="L52" s="62">
        <v>0.27</v>
      </c>
      <c r="M52" s="62">
        <v>0.28760000000000002</v>
      </c>
      <c r="N52" s="62">
        <v>0.32290000000000002</v>
      </c>
      <c r="O52" s="62">
        <v>0.37130000000000002</v>
      </c>
      <c r="P52" s="62">
        <v>0.35389999999999999</v>
      </c>
      <c r="Q52" s="71">
        <v>0.33760800000000002</v>
      </c>
      <c r="S52" s="58">
        <v>4465</v>
      </c>
      <c r="T52" s="58">
        <v>5049.79</v>
      </c>
      <c r="U52" s="58">
        <v>5425.07</v>
      </c>
      <c r="V52" s="57">
        <v>5598.74</v>
      </c>
      <c r="W52" s="57">
        <v>5963.93</v>
      </c>
      <c r="X52" s="57">
        <v>6075.9</v>
      </c>
      <c r="Y52" s="69">
        <v>6190.0919999999996</v>
      </c>
      <c r="AA52" s="62">
        <v>0.28000000000000003</v>
      </c>
      <c r="AB52" s="62">
        <v>0.29089999999999999</v>
      </c>
      <c r="AC52" s="62">
        <v>0.3422</v>
      </c>
      <c r="AD52" s="62">
        <v>0.35310000000000002</v>
      </c>
      <c r="AE52" s="62">
        <v>0.38729999999999998</v>
      </c>
      <c r="AF52" s="71">
        <v>0.39345000000000002</v>
      </c>
      <c r="AH52" s="62">
        <v>0.54</v>
      </c>
      <c r="AI52" s="62">
        <v>0.53049999999999997</v>
      </c>
      <c r="AJ52" s="62">
        <v>0.62960000000000005</v>
      </c>
      <c r="AK52" s="62">
        <v>0.58760000000000001</v>
      </c>
      <c r="AL52" s="62">
        <v>0.56710000000000005</v>
      </c>
      <c r="AM52" s="71">
        <v>0.58589199999999997</v>
      </c>
    </row>
    <row r="53" spans="1:39" x14ac:dyDescent="0.25">
      <c r="A53" s="53" t="s">
        <v>94</v>
      </c>
      <c r="B53" s="62">
        <v>0.52590000000000003</v>
      </c>
      <c r="C53" s="62">
        <v>0.4536</v>
      </c>
      <c r="D53" s="62">
        <v>0.59089999999999998</v>
      </c>
      <c r="E53" s="62">
        <v>0.373</v>
      </c>
      <c r="F53" s="62">
        <v>0.49890000000000001</v>
      </c>
      <c r="G53" s="62">
        <v>0.58030000000000004</v>
      </c>
      <c r="H53" s="62">
        <v>0.4355</v>
      </c>
      <c r="I53" s="66">
        <v>0.48946499999999998</v>
      </c>
      <c r="K53" s="62">
        <v>0.39419999999999999</v>
      </c>
      <c r="L53" s="62">
        <v>0.39610000000000001</v>
      </c>
      <c r="M53" s="62">
        <v>0.42099999999999999</v>
      </c>
      <c r="N53" s="62">
        <v>0.27600000000000002</v>
      </c>
      <c r="O53" s="62">
        <v>0.43359999999999999</v>
      </c>
      <c r="P53" s="62">
        <v>0.43459999999999999</v>
      </c>
      <c r="Q53" s="71">
        <v>0.42898999999999998</v>
      </c>
      <c r="S53" s="58">
        <v>3054</v>
      </c>
      <c r="T53" s="58">
        <v>3291</v>
      </c>
      <c r="U53" s="58">
        <v>3560.16</v>
      </c>
      <c r="V53" s="57">
        <v>2655.63</v>
      </c>
      <c r="W53" s="57">
        <v>3782.91</v>
      </c>
      <c r="X53" s="57">
        <v>3945.57</v>
      </c>
      <c r="Y53" s="69">
        <v>3959.3290000000002</v>
      </c>
      <c r="AA53" s="62">
        <v>0.38240000000000002</v>
      </c>
      <c r="AB53" s="62">
        <v>0.45450000000000002</v>
      </c>
      <c r="AC53" s="62">
        <v>0.35659999999999997</v>
      </c>
      <c r="AD53" s="62">
        <v>0.33139999999999997</v>
      </c>
      <c r="AE53" s="62">
        <v>0.47070000000000001</v>
      </c>
      <c r="AF53" s="71">
        <v>0.38139499999999998</v>
      </c>
      <c r="AH53" s="62">
        <v>0.45269999999999999</v>
      </c>
      <c r="AI53" s="62">
        <v>0.38300000000000001</v>
      </c>
      <c r="AJ53" s="62">
        <v>0.39529999999999998</v>
      </c>
      <c r="AK53" s="62">
        <v>0.1396</v>
      </c>
      <c r="AL53" s="62">
        <v>0.4022</v>
      </c>
      <c r="AM53" s="71">
        <v>0.31245899999999999</v>
      </c>
    </row>
    <row r="54" spans="1:39" x14ac:dyDescent="0.25">
      <c r="A54" s="53" t="s">
        <v>95</v>
      </c>
      <c r="B54" s="63">
        <v>0.51939999999999997</v>
      </c>
      <c r="C54" s="63">
        <v>0.5222</v>
      </c>
      <c r="D54" s="63">
        <v>0.54100000000000004</v>
      </c>
      <c r="E54" s="63">
        <v>0.45369999999999999</v>
      </c>
      <c r="F54" s="63">
        <v>0.51990000000000003</v>
      </c>
      <c r="G54" s="63">
        <v>0.53480000000000005</v>
      </c>
      <c r="H54" s="63">
        <v>0.53680000000000005</v>
      </c>
      <c r="I54" s="67">
        <v>0.56090899999999999</v>
      </c>
      <c r="J54" s="23"/>
      <c r="K54" s="63">
        <v>0.46750000000000003</v>
      </c>
      <c r="L54" s="63">
        <v>0.49</v>
      </c>
      <c r="M54" s="63">
        <v>0.46689999999999998</v>
      </c>
      <c r="N54" s="63">
        <v>0.4551</v>
      </c>
      <c r="O54" s="63">
        <v>0.52959999999999996</v>
      </c>
      <c r="P54" s="63">
        <v>0.4491</v>
      </c>
      <c r="Q54" s="72">
        <v>0.485873</v>
      </c>
      <c r="R54" s="23"/>
      <c r="S54" s="59">
        <v>4603</v>
      </c>
      <c r="T54" s="59">
        <v>5051</v>
      </c>
      <c r="U54" s="59">
        <v>5057</v>
      </c>
      <c r="V54" s="56">
        <v>5004</v>
      </c>
      <c r="W54" s="56">
        <v>6111</v>
      </c>
      <c r="X54" s="56">
        <v>6330</v>
      </c>
      <c r="Y54" s="70">
        <v>6082.9459999999999</v>
      </c>
      <c r="Z54" s="23"/>
      <c r="AA54" s="63">
        <v>0.46389999999999998</v>
      </c>
      <c r="AB54" s="63">
        <v>0.46700000000000003</v>
      </c>
      <c r="AC54" s="63">
        <v>0.42930000000000001</v>
      </c>
      <c r="AD54" s="63">
        <v>0.43669999999999998</v>
      </c>
      <c r="AE54" s="63">
        <v>0.4985</v>
      </c>
      <c r="AF54" s="72">
        <v>0.50923799999999997</v>
      </c>
      <c r="AG54" s="23"/>
      <c r="AH54" s="63">
        <v>0.32790000000000002</v>
      </c>
      <c r="AI54" s="63">
        <v>0.34789999999999999</v>
      </c>
      <c r="AJ54" s="63">
        <v>0.38379999999999997</v>
      </c>
      <c r="AK54" s="63">
        <v>0.62129999999999996</v>
      </c>
      <c r="AL54" s="63">
        <v>0.68410000000000004</v>
      </c>
      <c r="AM54" s="72">
        <v>0.66383800000000004</v>
      </c>
    </row>
    <row r="55" spans="1:39" x14ac:dyDescent="0.25">
      <c r="A55" s="54" t="s">
        <v>96</v>
      </c>
      <c r="B55" s="62">
        <v>0.54930000000000001</v>
      </c>
      <c r="C55" s="62">
        <v>0.59950000000000003</v>
      </c>
      <c r="D55" s="62">
        <v>0.58399999999999996</v>
      </c>
      <c r="E55" s="62">
        <v>0.55000000000000004</v>
      </c>
      <c r="F55" s="62">
        <v>0.58630000000000004</v>
      </c>
      <c r="G55" s="62">
        <v>0.65949999999999998</v>
      </c>
      <c r="H55" s="62">
        <v>0.63719999999999999</v>
      </c>
      <c r="I55" s="66">
        <v>0.58944700000000005</v>
      </c>
      <c r="K55" s="62">
        <v>0.47460000000000002</v>
      </c>
      <c r="L55" s="62">
        <v>0.47</v>
      </c>
      <c r="M55" s="62">
        <v>0.51900000000000002</v>
      </c>
      <c r="N55" s="62">
        <v>0.51300000000000001</v>
      </c>
      <c r="O55" s="62">
        <v>0.64329999999999998</v>
      </c>
      <c r="P55" s="62">
        <v>0.61209999999999998</v>
      </c>
      <c r="Q55" s="71">
        <v>0.57304999999999995</v>
      </c>
      <c r="S55" s="58">
        <v>3650</v>
      </c>
      <c r="T55" s="58">
        <v>3566.41</v>
      </c>
      <c r="U55" s="58">
        <v>3954.92</v>
      </c>
      <c r="V55" s="57">
        <v>3300.2</v>
      </c>
      <c r="W55" s="57">
        <v>4469.92</v>
      </c>
      <c r="X55" s="57">
        <v>3936.3</v>
      </c>
      <c r="Y55" s="69">
        <v>4308.7060000000001</v>
      </c>
      <c r="AA55" s="62">
        <v>0.47599999999999998</v>
      </c>
      <c r="AB55" s="62">
        <v>0.52300000000000002</v>
      </c>
      <c r="AC55" s="62">
        <v>0.51349999999999996</v>
      </c>
      <c r="AD55" s="62">
        <v>0.60880000000000001</v>
      </c>
      <c r="AE55" s="62">
        <v>0.64910000000000001</v>
      </c>
      <c r="AF55" s="71">
        <v>0.65420199999999995</v>
      </c>
      <c r="AH55" s="62">
        <v>0.41299999999999998</v>
      </c>
      <c r="AI55" s="62">
        <v>0.59799999999999998</v>
      </c>
      <c r="AJ55" s="62">
        <v>0.58160000000000001</v>
      </c>
      <c r="AK55" s="62">
        <v>0.65249999999999997</v>
      </c>
      <c r="AL55" s="62">
        <v>0.71689999999999998</v>
      </c>
      <c r="AM55" s="71">
        <v>0.60847600000000002</v>
      </c>
    </row>
    <row r="56" spans="1:39" x14ac:dyDescent="0.25">
      <c r="A56" s="48" t="s">
        <v>97</v>
      </c>
      <c r="B56" s="63">
        <v>0.59870000000000001</v>
      </c>
      <c r="C56" s="63">
        <v>0.58640000000000003</v>
      </c>
      <c r="D56" s="63">
        <v>0.60629999999999995</v>
      </c>
      <c r="E56" s="63">
        <v>0.56510000000000005</v>
      </c>
      <c r="F56" s="63">
        <v>0.5766</v>
      </c>
      <c r="G56" s="63">
        <v>0.57089999999999996</v>
      </c>
      <c r="H56" s="63">
        <v>0.62490000000000001</v>
      </c>
      <c r="I56" s="67">
        <v>0.62854600000000005</v>
      </c>
      <c r="J56" s="23"/>
      <c r="K56" s="63">
        <v>0.23419999999999999</v>
      </c>
      <c r="L56" s="63">
        <v>0.108</v>
      </c>
      <c r="M56" s="63">
        <v>1.4800000000000001E-2</v>
      </c>
      <c r="N56" s="63">
        <v>0.53669999999999995</v>
      </c>
      <c r="O56" s="63">
        <v>0.16589999999999999</v>
      </c>
      <c r="P56" s="63">
        <v>0.48759999999999998</v>
      </c>
      <c r="Q56" s="72">
        <v>0.43459399999999998</v>
      </c>
      <c r="R56" s="23"/>
      <c r="S56" s="59">
        <v>3770</v>
      </c>
      <c r="T56" s="59">
        <v>3250</v>
      </c>
      <c r="U56" s="59">
        <v>1740</v>
      </c>
      <c r="V56" s="56">
        <v>3399</v>
      </c>
      <c r="W56" s="56">
        <v>3260</v>
      </c>
      <c r="X56" s="56">
        <v>3483</v>
      </c>
      <c r="Y56" s="70">
        <v>3662.1260000000002</v>
      </c>
      <c r="Z56" s="23"/>
      <c r="AA56" s="63">
        <v>0.16639999999999999</v>
      </c>
      <c r="AB56" s="63">
        <v>0.1164</v>
      </c>
      <c r="AC56" s="63">
        <v>0.1366</v>
      </c>
      <c r="AD56" s="63">
        <v>0.15060000000000001</v>
      </c>
      <c r="AE56" s="63">
        <v>0.51290000000000002</v>
      </c>
      <c r="AF56" s="72">
        <v>0.42917100000000002</v>
      </c>
      <c r="AG56" s="23"/>
      <c r="AH56" s="63">
        <v>0.13589999999999999</v>
      </c>
      <c r="AI56" s="63">
        <v>8.1699999999999995E-2</v>
      </c>
      <c r="AJ56" s="63">
        <v>0.1072</v>
      </c>
      <c r="AK56" s="63">
        <v>0.23549999999999999</v>
      </c>
      <c r="AL56" s="63">
        <v>0.30740000000000001</v>
      </c>
      <c r="AM56" s="72">
        <v>0.35490300000000002</v>
      </c>
    </row>
    <row r="57" spans="1:39" x14ac:dyDescent="0.25">
      <c r="A57" s="53"/>
      <c r="B57"/>
      <c r="C57"/>
      <c r="D57"/>
      <c r="E57"/>
      <c r="F57"/>
      <c r="G57"/>
      <c r="H57"/>
      <c r="K57"/>
      <c r="L57"/>
      <c r="M57"/>
      <c r="N57"/>
      <c r="O57"/>
      <c r="P57"/>
      <c r="S57"/>
      <c r="T57"/>
      <c r="U57"/>
      <c r="V57"/>
      <c r="W57"/>
      <c r="X57"/>
      <c r="AA57"/>
      <c r="AB57"/>
      <c r="AC57"/>
      <c r="AD57"/>
      <c r="AE57"/>
      <c r="AH57"/>
      <c r="AI57"/>
      <c r="AJ57"/>
      <c r="AK57"/>
      <c r="AL57"/>
    </row>
  </sheetData>
  <sheetProtection sheet="1" objects="1" scenarios="1" selectLockedCells="1"/>
  <mergeCells count="11">
    <mergeCell ref="B3:H3"/>
    <mergeCell ref="K3:P3"/>
    <mergeCell ref="S3:X3"/>
    <mergeCell ref="AA3:AE3"/>
    <mergeCell ref="AH3:AL3"/>
    <mergeCell ref="A1:AM1"/>
    <mergeCell ref="B2:I2"/>
    <mergeCell ref="K2:Q2"/>
    <mergeCell ref="S2:Y2"/>
    <mergeCell ref="AA2:AF2"/>
    <mergeCell ref="AH2:AM2"/>
  </mergeCells>
  <pageMargins left="0.7" right="0.7" top="0.75" bottom="0.75" header="0.3" footer="0.3"/>
  <pageSetup orientation="portrait" horizontalDpi="1200" verticalDpi="1200" r:id="rId1"/>
  <colBreaks count="4" manualBreakCount="4">
    <brk id="10" max="1048575" man="1"/>
    <brk id="18" max="1048575" man="1"/>
    <brk id="26" max="1048575" man="1"/>
    <brk id="3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B51AD7-40D5-4BAC-869B-930B2E3BAD1D}">
  <dimension ref="A1:AT53"/>
  <sheetViews>
    <sheetView workbookViewId="0"/>
  </sheetViews>
  <sheetFormatPr defaultColWidth="8.85546875" defaultRowHeight="15" x14ac:dyDescent="0.25"/>
  <cols>
    <col min="1" max="1" width="8.85546875" style="93"/>
    <col min="2" max="46" width="8.85546875" style="94"/>
    <col min="47" max="16384" width="8.85546875" style="93"/>
  </cols>
  <sheetData>
    <row r="1" spans="1:46" x14ac:dyDescent="0.25">
      <c r="A1" s="93" t="s">
        <v>0</v>
      </c>
      <c r="B1" s="94" t="s">
        <v>1</v>
      </c>
      <c r="C1" s="94" t="s">
        <v>2</v>
      </c>
      <c r="D1" s="94" t="s">
        <v>3</v>
      </c>
      <c r="E1" s="94" t="s">
        <v>4</v>
      </c>
      <c r="F1" s="94" t="s">
        <v>5</v>
      </c>
      <c r="G1" s="94" t="s">
        <v>6</v>
      </c>
      <c r="H1" s="94" t="s">
        <v>7</v>
      </c>
      <c r="I1" s="94" t="s">
        <v>8</v>
      </c>
      <c r="J1" s="94" t="s">
        <v>9</v>
      </c>
      <c r="K1" s="94" t="s">
        <v>10</v>
      </c>
      <c r="L1" s="94" t="s">
        <v>11</v>
      </c>
      <c r="M1" s="94" t="s">
        <v>12</v>
      </c>
      <c r="N1" s="94" t="s">
        <v>13</v>
      </c>
      <c r="O1" s="94" t="s">
        <v>14</v>
      </c>
      <c r="P1" s="94" t="s">
        <v>15</v>
      </c>
      <c r="Q1" s="94" t="s">
        <v>16</v>
      </c>
      <c r="R1" s="94" t="s">
        <v>17</v>
      </c>
      <c r="S1" s="94" t="s">
        <v>18</v>
      </c>
      <c r="T1" s="94" t="s">
        <v>19</v>
      </c>
      <c r="U1" s="94" t="s">
        <v>20</v>
      </c>
      <c r="V1" s="94" t="s">
        <v>21</v>
      </c>
      <c r="W1" s="94" t="s">
        <v>22</v>
      </c>
      <c r="X1" s="94" t="s">
        <v>23</v>
      </c>
      <c r="Y1" s="94" t="s">
        <v>24</v>
      </c>
      <c r="Z1" s="94" t="s">
        <v>25</v>
      </c>
      <c r="AA1" s="94" t="s">
        <v>26</v>
      </c>
      <c r="AB1" s="94" t="s">
        <v>27</v>
      </c>
      <c r="AC1" s="94" t="s">
        <v>28</v>
      </c>
      <c r="AD1" s="94" t="s">
        <v>29</v>
      </c>
      <c r="AE1" s="94" t="s">
        <v>30</v>
      </c>
      <c r="AF1" s="94" t="s">
        <v>31</v>
      </c>
      <c r="AG1" s="94" t="s">
        <v>32</v>
      </c>
      <c r="AH1" s="94" t="s">
        <v>33</v>
      </c>
      <c r="AI1" s="94" t="s">
        <v>34</v>
      </c>
      <c r="AJ1" s="94" t="s">
        <v>35</v>
      </c>
      <c r="AK1" s="94" t="s">
        <v>36</v>
      </c>
      <c r="AL1" s="94" t="s">
        <v>37</v>
      </c>
      <c r="AM1" s="94" t="s">
        <v>38</v>
      </c>
      <c r="AN1" s="94" t="s">
        <v>39</v>
      </c>
      <c r="AO1" s="94" t="s">
        <v>40</v>
      </c>
      <c r="AP1" s="94" t="s">
        <v>41</v>
      </c>
      <c r="AQ1" s="94" t="s">
        <v>42</v>
      </c>
      <c r="AR1" s="94" t="s">
        <v>43</v>
      </c>
      <c r="AS1" s="94" t="s">
        <v>44</v>
      </c>
      <c r="AT1" s="94" t="s">
        <v>45</v>
      </c>
    </row>
    <row r="2" spans="1:46" x14ac:dyDescent="0.25">
      <c r="A2" s="93" t="s">
        <v>46</v>
      </c>
      <c r="B2" s="94">
        <v>0.45738974213600159</v>
      </c>
      <c r="C2" s="94">
        <v>0.10981813073158264</v>
      </c>
      <c r="D2" s="94">
        <v>0.23259703814983368</v>
      </c>
      <c r="E2" s="94">
        <v>0.4738345742225647</v>
      </c>
      <c r="F2" s="94">
        <v>0.18375025689601898</v>
      </c>
      <c r="G2" s="94">
        <v>0.14417113363742828</v>
      </c>
      <c r="H2" s="94">
        <v>2.9057208448648453E-2</v>
      </c>
      <c r="I2" s="94">
        <v>0.37885862588882446</v>
      </c>
      <c r="J2" s="94">
        <v>0.41822868585586548</v>
      </c>
      <c r="K2" s="94">
        <v>2.9684342443943024E-2</v>
      </c>
      <c r="L2" s="94">
        <v>1.4702808111906052E-2</v>
      </c>
      <c r="M2" s="94">
        <v>0.62295311689376831</v>
      </c>
      <c r="N2" s="94">
        <v>0.23886837065219879</v>
      </c>
      <c r="O2" s="94">
        <v>0.11664692312479019</v>
      </c>
      <c r="P2" s="94">
        <v>0.33858266472816467</v>
      </c>
      <c r="Q2" s="94">
        <v>0.49327573180198669</v>
      </c>
      <c r="R2" s="94">
        <v>4.738345742225647E-2</v>
      </c>
      <c r="S2" s="94">
        <v>5.9438366442918777E-2</v>
      </c>
      <c r="T2" s="94">
        <v>3.6304090172052383E-2</v>
      </c>
      <c r="U2" s="94">
        <v>2.5015678256750107E-2</v>
      </c>
      <c r="V2" s="94">
        <v>0.45383596420288086</v>
      </c>
      <c r="W2" s="94">
        <v>0.4233851432800293</v>
      </c>
      <c r="X2" s="94">
        <v>0.12277889996767044</v>
      </c>
      <c r="Y2" s="94">
        <v>9.0047717094421387E-2</v>
      </c>
      <c r="Z2" s="94">
        <v>8.1595093011856079E-2</v>
      </c>
      <c r="AA2" s="94">
        <v>1.6496250405907631E-2</v>
      </c>
      <c r="AB2" s="94">
        <v>6.0054533183574677E-2</v>
      </c>
      <c r="AC2" s="94">
        <v>8.0436263233423233E-3</v>
      </c>
      <c r="AD2" s="94">
        <v>0.15691888332366943</v>
      </c>
      <c r="AE2" s="94">
        <v>1.8473073840141296E-2</v>
      </c>
      <c r="AF2" s="94">
        <v>1.5405589714646339E-2</v>
      </c>
      <c r="AG2" s="94">
        <v>0.32713019847869873</v>
      </c>
      <c r="AH2" s="94">
        <v>2.7021143585443497E-2</v>
      </c>
      <c r="AI2" s="94">
        <v>0.13075068593025208</v>
      </c>
      <c r="AJ2" s="94">
        <v>4.8691373318433762E-2</v>
      </c>
      <c r="AK2" s="94">
        <v>0.21830862760543823</v>
      </c>
      <c r="AL2" s="94">
        <v>4.9937620759010315E-2</v>
      </c>
      <c r="AM2" s="94">
        <v>1.1280911974608898E-2</v>
      </c>
      <c r="AN2" s="94">
        <v>0.10002439469099045</v>
      </c>
      <c r="AO2" s="94">
        <v>0.13482873141765594</v>
      </c>
      <c r="AP2" s="94">
        <v>8.5209133103489876E-3</v>
      </c>
      <c r="AQ2" s="94">
        <v>2.3310251533985138E-2</v>
      </c>
      <c r="AR2" s="94">
        <v>6.2027584761381149E-2</v>
      </c>
      <c r="AS2" s="94">
        <v>0.21231822669506073</v>
      </c>
      <c r="AT2" s="94">
        <v>6.6254540342924884E-7</v>
      </c>
    </row>
    <row r="3" spans="1:46" x14ac:dyDescent="0.25">
      <c r="A3" s="93" t="s">
        <v>47</v>
      </c>
      <c r="B3" s="94">
        <v>0.36870309710502625</v>
      </c>
      <c r="C3" s="94">
        <v>9.5391213893890381E-2</v>
      </c>
      <c r="D3" s="94">
        <v>0.17792068421840668</v>
      </c>
      <c r="E3" s="94">
        <v>0.47588425874710083</v>
      </c>
      <c r="F3" s="94">
        <v>0.25080385804176331</v>
      </c>
      <c r="G3" s="94">
        <v>0.23794212937355042</v>
      </c>
      <c r="H3" s="94">
        <v>0.14790996909141541</v>
      </c>
      <c r="I3" s="94">
        <v>0.12111468613147736</v>
      </c>
      <c r="J3" s="94">
        <v>0.21650590002536774</v>
      </c>
      <c r="K3" s="94">
        <v>0.27652734518051147</v>
      </c>
      <c r="L3" s="94">
        <v>0</v>
      </c>
      <c r="M3" s="94">
        <v>0.60664522647857666</v>
      </c>
      <c r="N3" s="94">
        <v>0.14898177981376648</v>
      </c>
      <c r="O3" s="94">
        <v>0.20042872428894043</v>
      </c>
      <c r="P3" s="94">
        <v>0.22722400724887848</v>
      </c>
      <c r="Q3" s="94">
        <v>0.3290461003780365</v>
      </c>
      <c r="R3" s="94">
        <v>2.8938906267285347E-2</v>
      </c>
      <c r="S3" s="94">
        <v>0.17577706277370453</v>
      </c>
      <c r="T3" s="94">
        <v>0.12218649685382843</v>
      </c>
      <c r="U3" s="94">
        <v>0.11682743579149246</v>
      </c>
      <c r="V3" s="94">
        <v>0.37191852927207947</v>
      </c>
      <c r="W3" s="94">
        <v>0.50053590536117554</v>
      </c>
      <c r="X3" s="94">
        <v>0.1275455504655838</v>
      </c>
      <c r="Y3" s="94">
        <v>7.2992697358131409E-2</v>
      </c>
      <c r="Z3" s="94">
        <v>7.6120957732200623E-2</v>
      </c>
      <c r="AA3" s="94">
        <v>2.3983316496014595E-2</v>
      </c>
      <c r="AB3" s="94">
        <v>7.9249218106269836E-2</v>
      </c>
      <c r="AC3" s="94">
        <v>3.1282585114240646E-3</v>
      </c>
      <c r="AD3" s="94">
        <v>6.4650677144527435E-2</v>
      </c>
      <c r="AE3" s="94">
        <v>2.0855057518929243E-3</v>
      </c>
      <c r="AF3" s="94">
        <v>0</v>
      </c>
      <c r="AG3" s="94">
        <v>0.36913451552391052</v>
      </c>
      <c r="AH3" s="94">
        <v>4.4939432293176651E-2</v>
      </c>
      <c r="AI3" s="94">
        <v>8.9413195848464966E-2</v>
      </c>
      <c r="AJ3" s="94">
        <v>5.2832908928394318E-2</v>
      </c>
      <c r="AK3" s="94">
        <v>0.23970155417919159</v>
      </c>
      <c r="AL3" s="94">
        <v>3.5170886665582657E-2</v>
      </c>
      <c r="AM3" s="94">
        <v>1.5284566208720207E-2</v>
      </c>
      <c r="AN3" s="94">
        <v>0.11165081709623337</v>
      </c>
      <c r="AO3" s="94">
        <v>3.9919931441545486E-2</v>
      </c>
      <c r="AP3" s="94">
        <v>3.9511144161224365E-2</v>
      </c>
      <c r="AQ3" s="94">
        <v>3.1628981232643127E-2</v>
      </c>
      <c r="AR3" s="94">
        <v>0.13173352181911469</v>
      </c>
      <c r="AS3" s="94">
        <v>0.2117847204208374</v>
      </c>
      <c r="AT3" s="94">
        <v>1.3677715323865414E-3</v>
      </c>
    </row>
    <row r="4" spans="1:46" x14ac:dyDescent="0.25">
      <c r="A4" s="93" t="s">
        <v>48</v>
      </c>
      <c r="B4" s="94">
        <v>0.29500669240951538</v>
      </c>
      <c r="C4" s="94">
        <v>7.7290989458560944E-2</v>
      </c>
      <c r="D4" s="94">
        <v>0.16663478314876556</v>
      </c>
      <c r="E4" s="94">
        <v>0.5089917778968811</v>
      </c>
      <c r="F4" s="94">
        <v>0.24708245694637299</v>
      </c>
      <c r="G4" s="94">
        <v>0.63956379890441895</v>
      </c>
      <c r="H4" s="94">
        <v>6.6673040390014648E-2</v>
      </c>
      <c r="I4" s="94">
        <v>8.18825364112854E-2</v>
      </c>
      <c r="J4" s="94">
        <v>0.15286014974117279</v>
      </c>
      <c r="K4" s="94">
        <v>5.9020470827817917E-2</v>
      </c>
      <c r="L4" s="94">
        <v>9.5657167548779398E-5</v>
      </c>
      <c r="M4" s="94">
        <v>0.65381669998168945</v>
      </c>
      <c r="N4" s="94">
        <v>0.11784962564706802</v>
      </c>
      <c r="O4" s="94">
        <v>0.21331547200679779</v>
      </c>
      <c r="P4" s="94">
        <v>0.19294050335884094</v>
      </c>
      <c r="Q4" s="94">
        <v>0.28496268391609192</v>
      </c>
      <c r="R4" s="94">
        <v>3.166252002120018E-2</v>
      </c>
      <c r="S4" s="94">
        <v>0.23455137014389038</v>
      </c>
      <c r="T4" s="94">
        <v>0.16835661232471466</v>
      </c>
      <c r="U4" s="94">
        <v>8.7526306509971619E-2</v>
      </c>
      <c r="V4" s="94">
        <v>0.49454754590988159</v>
      </c>
      <c r="W4" s="94">
        <v>0.36674955487251282</v>
      </c>
      <c r="X4" s="94">
        <v>0.1387028843164444</v>
      </c>
      <c r="Y4" s="94">
        <v>0.20582358539104462</v>
      </c>
      <c r="Z4" s="94">
        <v>7.3270529508590698E-2</v>
      </c>
      <c r="AA4" s="94">
        <v>1.1133314110338688E-2</v>
      </c>
      <c r="AB4" s="94">
        <v>3.3875726163387299E-2</v>
      </c>
      <c r="AC4" s="94">
        <v>1.512988843023777E-2</v>
      </c>
      <c r="AD4" s="94">
        <v>0.19297744333744049</v>
      </c>
      <c r="AE4" s="94">
        <v>0.10372062027454376</v>
      </c>
      <c r="AF4" s="94">
        <v>1.560567133128643E-2</v>
      </c>
      <c r="AG4" s="94">
        <v>0.5146065354347229</v>
      </c>
      <c r="AH4" s="94">
        <v>3.9386387914419174E-2</v>
      </c>
      <c r="AI4" s="94">
        <v>0.15304188430309296</v>
      </c>
      <c r="AJ4" s="94">
        <v>6.336703896522522E-2</v>
      </c>
      <c r="AK4" s="94">
        <v>0.21516761183738708</v>
      </c>
      <c r="AL4" s="94">
        <v>7.7547453343868256E-2</v>
      </c>
      <c r="AM4" s="94">
        <v>1.7079155892133713E-2</v>
      </c>
      <c r="AN4" s="94">
        <v>0.11532371491193771</v>
      </c>
      <c r="AO4" s="94">
        <v>6.2306463718414307E-2</v>
      </c>
      <c r="AP4" s="94">
        <v>1.1428275145590305E-2</v>
      </c>
      <c r="AQ4" s="94">
        <v>2.6875022798776627E-2</v>
      </c>
      <c r="AR4" s="94">
        <v>4.9332369118928909E-2</v>
      </c>
      <c r="AS4" s="94">
        <v>0.20401722192764282</v>
      </c>
      <c r="AT4" s="94">
        <v>4.513847641646862E-3</v>
      </c>
    </row>
    <row r="5" spans="1:46" x14ac:dyDescent="0.25">
      <c r="A5" s="93" t="s">
        <v>49</v>
      </c>
      <c r="B5" s="94">
        <v>0.43601837754249573</v>
      </c>
      <c r="C5" s="94">
        <v>0.23395805060863495</v>
      </c>
      <c r="D5" s="94">
        <v>0.18294650316238403</v>
      </c>
      <c r="E5" s="94">
        <v>0.41256049275398254</v>
      </c>
      <c r="F5" s="94">
        <v>0.17053493857383728</v>
      </c>
      <c r="G5" s="94">
        <v>0.27268213033676147</v>
      </c>
      <c r="H5" s="94">
        <v>4.2944025248289108E-2</v>
      </c>
      <c r="I5" s="94">
        <v>0.15874394774436951</v>
      </c>
      <c r="J5" s="94">
        <v>0.49807620048522949</v>
      </c>
      <c r="K5" s="94">
        <v>2.7553679421544075E-2</v>
      </c>
      <c r="L5" s="94">
        <v>1.6010921448469162E-2</v>
      </c>
      <c r="M5" s="94">
        <v>0.65793716907501221</v>
      </c>
      <c r="N5" s="94">
        <v>0.20429439842700958</v>
      </c>
      <c r="O5" s="94">
        <v>0.11232468485832214</v>
      </c>
      <c r="P5" s="94">
        <v>0.25096189975738525</v>
      </c>
      <c r="Q5" s="94">
        <v>0.46568202972412109</v>
      </c>
      <c r="R5" s="94">
        <v>4.2199328541755676E-2</v>
      </c>
      <c r="S5" s="94">
        <v>0.16110214591026306</v>
      </c>
      <c r="T5" s="94">
        <v>6.230606883764267E-2</v>
      </c>
      <c r="U5" s="94">
        <v>1.7748542129993439E-2</v>
      </c>
      <c r="V5" s="94">
        <v>0.42000743746757507</v>
      </c>
      <c r="W5" s="94">
        <v>0.43651482462882996</v>
      </c>
      <c r="X5" s="94">
        <v>0.14347772300243378</v>
      </c>
      <c r="Y5" s="94">
        <v>6.0220319777727127E-2</v>
      </c>
      <c r="Z5" s="94">
        <v>5.1897183060646057E-2</v>
      </c>
      <c r="AA5" s="94">
        <v>2.0073439925909042E-2</v>
      </c>
      <c r="AB5" s="94">
        <v>0.11627907305955887</v>
      </c>
      <c r="AC5" s="94">
        <v>1.5911873197183013E-3</v>
      </c>
      <c r="AD5" s="94">
        <v>7.9926557838916779E-2</v>
      </c>
      <c r="AE5" s="94">
        <v>1.7258262261748314E-2</v>
      </c>
      <c r="AF5" s="94">
        <v>6.8543450906872749E-3</v>
      </c>
      <c r="AG5" s="94">
        <v>0.36132189631462097</v>
      </c>
      <c r="AH5" s="94">
        <v>3.3102542161941528E-2</v>
      </c>
      <c r="AI5" s="94">
        <v>0.12515689432621002</v>
      </c>
      <c r="AJ5" s="94">
        <v>4.9595460295677185E-2</v>
      </c>
      <c r="AK5" s="94">
        <v>0.23965984582901001</v>
      </c>
      <c r="AL5" s="94">
        <v>4.4190261512994766E-2</v>
      </c>
      <c r="AM5" s="94">
        <v>1.1413858272135258E-2</v>
      </c>
      <c r="AN5" s="94">
        <v>0.10117166489362717</v>
      </c>
      <c r="AO5" s="94">
        <v>0.13049390912055969</v>
      </c>
      <c r="AP5" s="94">
        <v>1.2578923255205154E-2</v>
      </c>
      <c r="AQ5" s="94">
        <v>2.092081680893898E-2</v>
      </c>
      <c r="AR5" s="94">
        <v>4.4547475874423981E-2</v>
      </c>
      <c r="AS5" s="94">
        <v>0.22027075290679932</v>
      </c>
      <c r="AT5" s="94">
        <v>1.3500175555236638E-7</v>
      </c>
    </row>
    <row r="6" spans="1:46" x14ac:dyDescent="0.25">
      <c r="A6" s="93" t="s">
        <v>50</v>
      </c>
      <c r="B6" s="94">
        <v>0.42136579751968384</v>
      </c>
      <c r="C6" s="94">
        <v>4.8572860658168793E-2</v>
      </c>
      <c r="D6" s="94">
        <v>0.15546120703220367</v>
      </c>
      <c r="E6" s="94">
        <v>0.52521699666976929</v>
      </c>
      <c r="F6" s="94">
        <v>0.27074894309043884</v>
      </c>
      <c r="G6" s="94">
        <v>0.6448473334312439</v>
      </c>
      <c r="H6" s="94">
        <v>0.13299275934696198</v>
      </c>
      <c r="I6" s="94">
        <v>6.3888095319271088E-2</v>
      </c>
      <c r="J6" s="94">
        <v>0.12734462320804596</v>
      </c>
      <c r="K6" s="94">
        <v>3.092716820538044E-2</v>
      </c>
      <c r="L6" s="94">
        <v>3.0625071376562119E-2</v>
      </c>
      <c r="M6" s="94">
        <v>0.54571104049682617</v>
      </c>
      <c r="N6" s="94">
        <v>0.19277556240558624</v>
      </c>
      <c r="O6" s="94">
        <v>0.20411498844623566</v>
      </c>
      <c r="P6" s="94">
        <v>8.1425897777080536E-2</v>
      </c>
      <c r="Q6" s="94">
        <v>0.23139002919197083</v>
      </c>
      <c r="R6" s="94">
        <v>0.1201644241809845</v>
      </c>
      <c r="S6" s="94">
        <v>6.0430165380239487E-2</v>
      </c>
      <c r="T6" s="94">
        <v>0.25252601504325867</v>
      </c>
      <c r="U6" s="94">
        <v>0.25406348705291748</v>
      </c>
      <c r="V6" s="94">
        <v>0.35542777180671692</v>
      </c>
      <c r="W6" s="94">
        <v>0.3571108877658844</v>
      </c>
      <c r="X6" s="94">
        <v>0.28746137022972107</v>
      </c>
      <c r="Y6" s="94">
        <v>4.4702064245939255E-2</v>
      </c>
      <c r="Z6" s="94">
        <v>2.0130939781665802E-2</v>
      </c>
      <c r="AA6" s="94">
        <v>1.1076757684350014E-2</v>
      </c>
      <c r="AB6" s="94">
        <v>0.13029806315898895</v>
      </c>
      <c r="AC6" s="94">
        <v>2.6177596300840378E-3</v>
      </c>
      <c r="AD6" s="94">
        <v>5.2823968231678009E-2</v>
      </c>
      <c r="AE6" s="94">
        <v>2.0799865946173668E-2</v>
      </c>
      <c r="AF6" s="94">
        <v>1.9356673583388329E-2</v>
      </c>
      <c r="AG6" s="94">
        <v>0.28881210088729858</v>
      </c>
      <c r="AH6" s="94">
        <v>4.8886165022850037E-2</v>
      </c>
      <c r="AI6" s="94">
        <v>0.16077865660190582</v>
      </c>
      <c r="AJ6" s="94">
        <v>5.1687680184841156E-2</v>
      </c>
      <c r="AK6" s="94">
        <v>0.23192352056503296</v>
      </c>
      <c r="AL6" s="94">
        <v>4.780152440071106E-2</v>
      </c>
      <c r="AM6" s="94">
        <v>3.442266583442688E-2</v>
      </c>
      <c r="AN6" s="94">
        <v>0.11096211522817612</v>
      </c>
      <c r="AO6" s="94">
        <v>7.4587434530258179E-2</v>
      </c>
      <c r="AP6" s="94">
        <v>2.4835299700498581E-2</v>
      </c>
      <c r="AQ6" s="94">
        <v>3.0097667127847672E-2</v>
      </c>
      <c r="AR6" s="94">
        <v>4.7967638820409775E-2</v>
      </c>
      <c r="AS6" s="94">
        <v>0.18480472266674042</v>
      </c>
      <c r="AT6" s="94">
        <v>1.3111691805534065E-4</v>
      </c>
    </row>
    <row r="7" spans="1:46" x14ac:dyDescent="0.25">
      <c r="A7" s="93" t="s">
        <v>51</v>
      </c>
      <c r="B7" s="94">
        <v>0.27913862466812134</v>
      </c>
      <c r="C7" s="94">
        <v>5.9757739305496216E-2</v>
      </c>
      <c r="D7" s="94">
        <v>0.12947510182857513</v>
      </c>
      <c r="E7" s="94">
        <v>0.57523554563522339</v>
      </c>
      <c r="F7" s="94">
        <v>0.23553162813186646</v>
      </c>
      <c r="G7" s="94">
        <v>0.56850606203079224</v>
      </c>
      <c r="H7" s="94">
        <v>0.13485868275165558</v>
      </c>
      <c r="I7" s="94">
        <v>8.9636608958244324E-2</v>
      </c>
      <c r="J7" s="94">
        <v>0.19057872891426086</v>
      </c>
      <c r="K7" s="94">
        <v>1.6419919207692146E-2</v>
      </c>
      <c r="L7" s="94">
        <v>1.2920591980218887E-2</v>
      </c>
      <c r="M7" s="94">
        <v>0.51009422540664673</v>
      </c>
      <c r="N7" s="94">
        <v>0.17496635019779205</v>
      </c>
      <c r="O7" s="94">
        <v>0.25545087456703186</v>
      </c>
      <c r="P7" s="94">
        <v>0.10794077813625336</v>
      </c>
      <c r="Q7" s="94">
        <v>0.21238222718238831</v>
      </c>
      <c r="R7" s="94">
        <v>3.499327227473259E-2</v>
      </c>
      <c r="S7" s="94">
        <v>0.1055181697010994</v>
      </c>
      <c r="T7" s="94">
        <v>0.28882905840873718</v>
      </c>
      <c r="U7" s="94">
        <v>0.25033646821975708</v>
      </c>
      <c r="V7" s="94">
        <v>0.45168235898017883</v>
      </c>
      <c r="W7" s="94">
        <v>0.30094212293624878</v>
      </c>
      <c r="X7" s="94">
        <v>0.24737550318241119</v>
      </c>
      <c r="Y7" s="94">
        <v>3.6957684904336929E-2</v>
      </c>
      <c r="Z7" s="94">
        <v>2.731654979288578E-2</v>
      </c>
      <c r="AA7" s="94">
        <v>1.2319228611886501E-2</v>
      </c>
      <c r="AB7" s="94">
        <v>4.6331010758876801E-2</v>
      </c>
      <c r="AC7" s="94">
        <v>5.3561865352094173E-3</v>
      </c>
      <c r="AD7" s="94">
        <v>7.6325654983520508E-2</v>
      </c>
      <c r="AE7" s="94">
        <v>2.3031601682305336E-2</v>
      </c>
      <c r="AF7" s="94">
        <v>1.2587037868797779E-2</v>
      </c>
      <c r="AG7" s="94">
        <v>0.183449387550354</v>
      </c>
      <c r="AH7" s="94">
        <v>3.5850200802087784E-2</v>
      </c>
      <c r="AI7" s="94">
        <v>0.171553835272789</v>
      </c>
      <c r="AJ7" s="94">
        <v>6.6376812756061554E-2</v>
      </c>
      <c r="AK7" s="94">
        <v>0.20986092090606689</v>
      </c>
      <c r="AL7" s="94">
        <v>6.2705114483833313E-2</v>
      </c>
      <c r="AM7" s="94">
        <v>2.9124148190021515E-2</v>
      </c>
      <c r="AN7" s="94">
        <v>0.12165065854787827</v>
      </c>
      <c r="AO7" s="94">
        <v>5.4546449333429337E-2</v>
      </c>
      <c r="AP7" s="94">
        <v>1.4311035163700581E-2</v>
      </c>
      <c r="AQ7" s="94">
        <v>3.0550584197044373E-2</v>
      </c>
      <c r="AR7" s="94">
        <v>5.4379686713218689E-2</v>
      </c>
      <c r="AS7" s="94">
        <v>0.18449501693248749</v>
      </c>
      <c r="AT7" s="94">
        <v>4.4573514605872333E-4</v>
      </c>
    </row>
    <row r="8" spans="1:46" x14ac:dyDescent="0.25">
      <c r="A8" s="93" t="s">
        <v>52</v>
      </c>
      <c r="B8" s="94">
        <v>0.36642873287200928</v>
      </c>
      <c r="C8" s="94">
        <v>8.9501962065696716E-2</v>
      </c>
      <c r="D8" s="94">
        <v>0.18084850907325745</v>
      </c>
      <c r="E8" s="94">
        <v>0.50204509496688843</v>
      </c>
      <c r="F8" s="94">
        <v>0.2276044636964798</v>
      </c>
      <c r="G8" s="94">
        <v>0.57213890552520752</v>
      </c>
      <c r="H8" s="94">
        <v>8.7577193975448608E-2</v>
      </c>
      <c r="I8" s="94">
        <v>0.17114444077014923</v>
      </c>
      <c r="J8" s="94">
        <v>0.15414227545261383</v>
      </c>
      <c r="K8" s="94">
        <v>1.4997192658483982E-2</v>
      </c>
      <c r="L8" s="94">
        <v>1.3313015922904015E-2</v>
      </c>
      <c r="M8" s="94">
        <v>0.60068970918655396</v>
      </c>
      <c r="N8" s="94">
        <v>0.17748014628887177</v>
      </c>
      <c r="O8" s="94">
        <v>0.19263774156570435</v>
      </c>
      <c r="P8" s="94">
        <v>4.8680726438760757E-2</v>
      </c>
      <c r="Q8" s="94">
        <v>0.14267383515834808</v>
      </c>
      <c r="R8" s="94">
        <v>0.25238591432571411</v>
      </c>
      <c r="S8" s="94">
        <v>6.9933436810970306E-2</v>
      </c>
      <c r="T8" s="94">
        <v>0.27211484313011169</v>
      </c>
      <c r="U8" s="94">
        <v>0.21421124041080475</v>
      </c>
      <c r="V8" s="94">
        <v>0.4859251081943512</v>
      </c>
      <c r="W8" s="94">
        <v>0.32937684655189514</v>
      </c>
      <c r="X8" s="94">
        <v>0.18469804525375366</v>
      </c>
      <c r="Y8" s="94">
        <v>8.6467348039150238E-2</v>
      </c>
      <c r="Z8" s="94">
        <v>2.9189614579081535E-2</v>
      </c>
      <c r="AA8" s="94">
        <v>7.3957513086497784E-3</v>
      </c>
      <c r="AB8" s="94">
        <v>1.2352478690445423E-2</v>
      </c>
      <c r="AC8" s="94">
        <v>1.195908710360527E-2</v>
      </c>
      <c r="AD8" s="94">
        <v>7.4744299054145813E-2</v>
      </c>
      <c r="AE8" s="94">
        <v>2.3524783551692963E-2</v>
      </c>
      <c r="AF8" s="94">
        <v>6.4516128040850163E-3</v>
      </c>
      <c r="AG8" s="94">
        <v>0.19197481870651245</v>
      </c>
      <c r="AH8" s="94">
        <v>4.5876838266849518E-2</v>
      </c>
      <c r="AI8" s="94">
        <v>0.13587422668933868</v>
      </c>
      <c r="AJ8" s="94">
        <v>3.9857789874076843E-2</v>
      </c>
      <c r="AK8" s="94">
        <v>0.27893176674842834</v>
      </c>
      <c r="AL8" s="94">
        <v>7.1584172546863556E-2</v>
      </c>
      <c r="AM8" s="94">
        <v>2.0547950640320778E-2</v>
      </c>
      <c r="AN8" s="94">
        <v>9.845154732465744E-2</v>
      </c>
      <c r="AO8" s="94">
        <v>9.5486238598823547E-2</v>
      </c>
      <c r="AP8" s="94">
        <v>3.3799228258430958E-3</v>
      </c>
      <c r="AQ8" s="94">
        <v>3.2384619116783142E-2</v>
      </c>
      <c r="AR8" s="94">
        <v>3.3640995621681213E-2</v>
      </c>
      <c r="AS8" s="94">
        <v>0.18748125433921814</v>
      </c>
      <c r="AT8" s="94">
        <v>2.3795147426426411E-3</v>
      </c>
    </row>
    <row r="9" spans="1:46" x14ac:dyDescent="0.25">
      <c r="A9" s="93" t="s">
        <v>53</v>
      </c>
      <c r="B9" s="94">
        <v>0.49274086952209473</v>
      </c>
      <c r="C9" s="94">
        <v>8.3150021731853485E-2</v>
      </c>
      <c r="D9" s="94">
        <v>0.1539815217256546</v>
      </c>
      <c r="E9" s="94">
        <v>0.55081391334533691</v>
      </c>
      <c r="F9" s="94">
        <v>0.2120545506477356</v>
      </c>
      <c r="G9" s="94">
        <v>0.4320281445980072</v>
      </c>
      <c r="H9" s="94">
        <v>3.6955565214157104E-2</v>
      </c>
      <c r="I9" s="94">
        <v>0.37615486979484558</v>
      </c>
      <c r="J9" s="94">
        <v>0.13726352155208588</v>
      </c>
      <c r="K9" s="94">
        <v>1.759788766503334E-2</v>
      </c>
      <c r="L9" s="94">
        <v>0</v>
      </c>
      <c r="M9" s="94">
        <v>0.74263089895248413</v>
      </c>
      <c r="N9" s="94">
        <v>0.1170259565114975</v>
      </c>
      <c r="O9" s="94">
        <v>0.13066431879997253</v>
      </c>
      <c r="P9" s="94">
        <v>0.22965243458747864</v>
      </c>
      <c r="Q9" s="94">
        <v>0.30928289890289307</v>
      </c>
      <c r="R9" s="94">
        <v>2.9036516323685646E-2</v>
      </c>
      <c r="S9" s="94">
        <v>0.23537175357341766</v>
      </c>
      <c r="T9" s="94">
        <v>9.458865225315094E-2</v>
      </c>
      <c r="U9" s="94">
        <v>0.10206775367259979</v>
      </c>
      <c r="V9" s="94">
        <v>0.44918608665466309</v>
      </c>
      <c r="W9" s="94">
        <v>0.26132863759994507</v>
      </c>
      <c r="X9" s="94">
        <v>0.28948527574539185</v>
      </c>
      <c r="Y9" s="94">
        <v>1.4860140159726143E-2</v>
      </c>
      <c r="Z9" s="94">
        <v>1.6171328723430634E-2</v>
      </c>
      <c r="AA9" s="94">
        <v>9.6153849735856056E-3</v>
      </c>
      <c r="AB9" s="94">
        <v>1.2674825266003609E-2</v>
      </c>
      <c r="AC9" s="94">
        <v>8.7412586435675621E-4</v>
      </c>
      <c r="AD9" s="94">
        <v>8.3041958510875702E-2</v>
      </c>
      <c r="AE9" s="94">
        <v>7.4300700798630714E-3</v>
      </c>
      <c r="AF9" s="94">
        <v>1.1363636702299118E-2</v>
      </c>
      <c r="AG9" s="94">
        <v>0.45891609787940979</v>
      </c>
      <c r="AH9" s="94">
        <v>4.6687368303537369E-2</v>
      </c>
      <c r="AI9" s="94">
        <v>0.14979365468025208</v>
      </c>
      <c r="AJ9" s="94">
        <v>5.7079162448644638E-2</v>
      </c>
      <c r="AK9" s="94">
        <v>0.22923703491687775</v>
      </c>
      <c r="AL9" s="94">
        <v>0.11063764244318008</v>
      </c>
      <c r="AM9" s="94">
        <v>8.5947206243872643E-3</v>
      </c>
      <c r="AN9" s="94">
        <v>0.11328243464231491</v>
      </c>
      <c r="AO9" s="94">
        <v>5.9036239981651306E-2</v>
      </c>
      <c r="AP9" s="94">
        <v>2.8930390253663063E-3</v>
      </c>
      <c r="AQ9" s="94">
        <v>2.7034517377614975E-2</v>
      </c>
      <c r="AR9" s="94">
        <v>4.4621609151363373E-2</v>
      </c>
      <c r="AS9" s="94">
        <v>0.19778996706008911</v>
      </c>
      <c r="AT9" s="94">
        <v>0</v>
      </c>
    </row>
    <row r="10" spans="1:46" x14ac:dyDescent="0.25">
      <c r="A10" s="93" t="s">
        <v>54</v>
      </c>
      <c r="B10" s="94">
        <v>0.37592592835426331</v>
      </c>
      <c r="C10" s="94">
        <v>5.0925925374031067E-2</v>
      </c>
      <c r="D10" s="94">
        <v>0.26203703880310059</v>
      </c>
      <c r="E10" s="94">
        <v>0.49814814329147339</v>
      </c>
      <c r="F10" s="94">
        <v>0.18888889253139496</v>
      </c>
      <c r="G10" s="94">
        <v>0.2907407283782959</v>
      </c>
      <c r="H10" s="94">
        <v>2.777777798473835E-2</v>
      </c>
      <c r="I10" s="94">
        <v>0.65925925970077515</v>
      </c>
      <c r="J10" s="94">
        <v>1.5740741044282913E-2</v>
      </c>
      <c r="K10" s="94">
        <v>6.4814812503755093E-3</v>
      </c>
      <c r="L10" s="94">
        <v>2.1296296268701553E-2</v>
      </c>
      <c r="M10" s="94">
        <v>0.28703704476356506</v>
      </c>
      <c r="N10" s="94">
        <v>0.53055554628372192</v>
      </c>
      <c r="O10" s="94">
        <v>0.15925925970077515</v>
      </c>
      <c r="P10" s="94">
        <v>9.3518517911434174E-2</v>
      </c>
      <c r="Q10" s="94">
        <v>0.48981481790542603</v>
      </c>
      <c r="R10" s="94">
        <v>0.26574075222015381</v>
      </c>
      <c r="S10" s="94">
        <v>8.3333337679505348E-3</v>
      </c>
      <c r="T10" s="94">
        <v>5.833333358168602E-2</v>
      </c>
      <c r="U10" s="94">
        <v>8.4259256720542908E-2</v>
      </c>
      <c r="V10" s="94">
        <v>0.32870370149612427</v>
      </c>
      <c r="W10" s="94">
        <v>0.61018520593643188</v>
      </c>
      <c r="X10" s="94">
        <v>6.111111119389534E-2</v>
      </c>
      <c r="Y10" s="94">
        <v>6.4043916761875153E-2</v>
      </c>
      <c r="Z10" s="94">
        <v>2.3787740617990494E-2</v>
      </c>
      <c r="AA10" s="94">
        <v>2.9277218505740166E-2</v>
      </c>
      <c r="AB10" s="94">
        <v>4.0256176143884659E-2</v>
      </c>
      <c r="AC10" s="94">
        <v>2.7447391767054796E-3</v>
      </c>
      <c r="AD10" s="94">
        <v>6.7703567445278168E-2</v>
      </c>
      <c r="AE10" s="94">
        <v>1.8298261566087604E-3</v>
      </c>
      <c r="AF10" s="94">
        <v>0</v>
      </c>
      <c r="AG10" s="94">
        <v>0.54162853956222534</v>
      </c>
      <c r="AH10" s="94">
        <v>5.3083855658769608E-2</v>
      </c>
      <c r="AI10" s="94">
        <v>0.23706027865409851</v>
      </c>
      <c r="AJ10" s="94">
        <v>2.0701620727777481E-2</v>
      </c>
      <c r="AK10" s="94">
        <v>0.16884152591228485</v>
      </c>
      <c r="AL10" s="94">
        <v>3.9003912359476089E-2</v>
      </c>
      <c r="AM10" s="94">
        <v>3.1994327902793884E-2</v>
      </c>
      <c r="AN10" s="94">
        <v>9.5319554209709167E-2</v>
      </c>
      <c r="AO10" s="94">
        <v>4.5704268850386143E-3</v>
      </c>
      <c r="AP10" s="94">
        <v>6.9364155024231877E-6</v>
      </c>
      <c r="AQ10" s="94">
        <v>9.24239382147789E-2</v>
      </c>
      <c r="AR10" s="94">
        <v>0.25832217931747437</v>
      </c>
      <c r="AS10" s="94">
        <v>5.1536671817302704E-2</v>
      </c>
      <c r="AT10" s="94">
        <v>2.1860896958969533E-4</v>
      </c>
    </row>
    <row r="11" spans="1:46" x14ac:dyDescent="0.25">
      <c r="A11" s="93" t="s">
        <v>55</v>
      </c>
      <c r="B11" s="94">
        <v>0.43938326835632324</v>
      </c>
      <c r="C11" s="94">
        <v>0.15396526455879211</v>
      </c>
      <c r="D11" s="94">
        <v>0.15525087714195251</v>
      </c>
      <c r="E11" s="94">
        <v>0.4445539116859436</v>
      </c>
      <c r="F11" s="94">
        <v>0.24622993171215057</v>
      </c>
      <c r="G11" s="94">
        <v>0.57418614625930786</v>
      </c>
      <c r="H11" s="94">
        <v>1.7829827964305878E-2</v>
      </c>
      <c r="I11" s="94">
        <v>0.2210429459810257</v>
      </c>
      <c r="J11" s="94">
        <v>0.17258335649967194</v>
      </c>
      <c r="K11" s="94">
        <v>1.4357703737914562E-2</v>
      </c>
      <c r="L11" s="94">
        <v>8.3518668543547392E-4</v>
      </c>
      <c r="M11" s="94">
        <v>0.46899956464767456</v>
      </c>
      <c r="N11" s="94">
        <v>0.19738557934761047</v>
      </c>
      <c r="O11" s="94">
        <v>0.28835523128509521</v>
      </c>
      <c r="P11" s="94">
        <v>0.13711138069629669</v>
      </c>
      <c r="Q11" s="94">
        <v>0.14165329933166504</v>
      </c>
      <c r="R11" s="94">
        <v>6.3136361539363861E-2</v>
      </c>
      <c r="S11" s="94">
        <v>0.18100090324878693</v>
      </c>
      <c r="T11" s="94">
        <v>0.32464364171028137</v>
      </c>
      <c r="U11" s="94">
        <v>0.15245442092418671</v>
      </c>
      <c r="V11" s="94">
        <v>0.3872169554233551</v>
      </c>
      <c r="W11" s="94">
        <v>0.39629140496253967</v>
      </c>
      <c r="X11" s="94">
        <v>0.21649165451526642</v>
      </c>
      <c r="Y11" s="94">
        <v>3.8588240742683411E-2</v>
      </c>
      <c r="Z11" s="94">
        <v>2.6857122778892517E-2</v>
      </c>
      <c r="AA11" s="94">
        <v>1.2298457324504852E-2</v>
      </c>
      <c r="AB11" s="94">
        <v>9.8991602659225464E-2</v>
      </c>
      <c r="AC11" s="94">
        <v>3.1084716320037842E-2</v>
      </c>
      <c r="AD11" s="94">
        <v>6.8346112966537476E-2</v>
      </c>
      <c r="AE11" s="94">
        <v>2.6793068274855614E-2</v>
      </c>
      <c r="AF11" s="94">
        <v>2.8275471180677414E-2</v>
      </c>
      <c r="AG11" s="94">
        <v>0.10245969146490097</v>
      </c>
      <c r="AH11" s="94">
        <v>3.2846927642822266E-2</v>
      </c>
      <c r="AI11" s="94">
        <v>0.16871683299541473</v>
      </c>
      <c r="AJ11" s="94">
        <v>6.4649663865566254E-2</v>
      </c>
      <c r="AK11" s="94">
        <v>0.20257525146007538</v>
      </c>
      <c r="AL11" s="94">
        <v>7.0126563310623169E-2</v>
      </c>
      <c r="AM11" s="94">
        <v>1.6513660550117493E-2</v>
      </c>
      <c r="AN11" s="94">
        <v>0.13315597176551819</v>
      </c>
      <c r="AO11" s="94">
        <v>4.3631836771965027E-2</v>
      </c>
      <c r="AP11" s="94">
        <v>7.6868878677487373E-3</v>
      </c>
      <c r="AQ11" s="94">
        <v>2.9856715351343155E-2</v>
      </c>
      <c r="AR11" s="94">
        <v>4.9644961953163147E-2</v>
      </c>
      <c r="AS11" s="94">
        <v>0.21167714893817902</v>
      </c>
      <c r="AT11" s="94">
        <v>1.7645396292209625E-3</v>
      </c>
    </row>
    <row r="12" spans="1:46" x14ac:dyDescent="0.25">
      <c r="A12" s="93" t="s">
        <v>56</v>
      </c>
      <c r="B12" s="94">
        <v>0.40030136704444885</v>
      </c>
      <c r="C12" s="94">
        <v>0.18567240238189697</v>
      </c>
      <c r="D12" s="94">
        <v>0.20660585165023804</v>
      </c>
      <c r="E12" s="94">
        <v>0.43271970748901367</v>
      </c>
      <c r="F12" s="94">
        <v>0.17500203847885132</v>
      </c>
      <c r="G12" s="94">
        <v>0.23299665749073029</v>
      </c>
      <c r="H12" s="94">
        <v>7.4773967266082764E-2</v>
      </c>
      <c r="I12" s="94">
        <v>0.36621323227882385</v>
      </c>
      <c r="J12" s="94">
        <v>0.29143926501274109</v>
      </c>
      <c r="K12" s="94">
        <v>3.457685187458992E-2</v>
      </c>
      <c r="L12" s="94">
        <v>2.8223507106304169E-2</v>
      </c>
      <c r="M12" s="94">
        <v>0.66282480955123901</v>
      </c>
      <c r="N12" s="94">
        <v>0.13561944663524628</v>
      </c>
      <c r="O12" s="94">
        <v>0.15520893037319183</v>
      </c>
      <c r="P12" s="94">
        <v>0.36315876245498657</v>
      </c>
      <c r="Q12" s="94">
        <v>0.36539870500564575</v>
      </c>
      <c r="R12" s="94">
        <v>8.7562110275030136E-3</v>
      </c>
      <c r="S12" s="94">
        <v>0.13749288022518158</v>
      </c>
      <c r="T12" s="94">
        <v>7.6117947697639465E-2</v>
      </c>
      <c r="U12" s="94">
        <v>4.9075506627559662E-2</v>
      </c>
      <c r="V12" s="94">
        <v>0.49657896161079407</v>
      </c>
      <c r="W12" s="94">
        <v>0.25335994362831116</v>
      </c>
      <c r="X12" s="94">
        <v>0.25006109476089478</v>
      </c>
      <c r="Y12" s="94">
        <v>4.1986564174294472E-3</v>
      </c>
      <c r="Z12" s="94">
        <v>3.5628598183393478E-2</v>
      </c>
      <c r="AA12" s="94">
        <v>2.1433141082525253E-2</v>
      </c>
      <c r="AB12" s="94">
        <v>3.0030390247702599E-2</v>
      </c>
      <c r="AC12" s="94">
        <v>4.6385158784687519E-3</v>
      </c>
      <c r="AD12" s="94">
        <v>8.9611321687698364E-2</v>
      </c>
      <c r="AE12" s="94">
        <v>2.5391874834895134E-2</v>
      </c>
      <c r="AF12" s="94">
        <v>3.7188099231570959E-3</v>
      </c>
      <c r="AG12" s="94">
        <v>0.35812538862228394</v>
      </c>
      <c r="AH12" s="94">
        <v>3.1481906771659851E-2</v>
      </c>
      <c r="AI12" s="94">
        <v>0.16447319090366364</v>
      </c>
      <c r="AJ12" s="94">
        <v>4.5222107321023941E-2</v>
      </c>
      <c r="AK12" s="94">
        <v>0.20608122646808624</v>
      </c>
      <c r="AL12" s="94">
        <v>5.5520005524158478E-2</v>
      </c>
      <c r="AM12" s="94">
        <v>2.7515765279531479E-2</v>
      </c>
      <c r="AN12" s="94">
        <v>0.10231674462556839</v>
      </c>
      <c r="AO12" s="94">
        <v>8.7411247193813324E-2</v>
      </c>
      <c r="AP12" s="94">
        <v>6.219957023859024E-3</v>
      </c>
      <c r="AQ12" s="94">
        <v>2.4001803249120712E-2</v>
      </c>
      <c r="AR12" s="94">
        <v>5.0716370344161987E-2</v>
      </c>
      <c r="AS12" s="94">
        <v>0.2232501357793808</v>
      </c>
      <c r="AT12" s="94">
        <v>7.2714448906481266E-3</v>
      </c>
    </row>
    <row r="13" spans="1:46" x14ac:dyDescent="0.25">
      <c r="A13" s="93" t="s">
        <v>57</v>
      </c>
      <c r="B13" s="94">
        <v>0.47998794913291931</v>
      </c>
      <c r="C13" s="94">
        <v>0.31357207894325256</v>
      </c>
      <c r="D13" s="94">
        <v>0.19259704649448395</v>
      </c>
      <c r="E13" s="94">
        <v>0.31928980350494385</v>
      </c>
      <c r="F13" s="94">
        <v>0.17454107105731964</v>
      </c>
      <c r="G13" s="94">
        <v>0.151068314909935</v>
      </c>
      <c r="H13" s="94">
        <v>0.51730364561080933</v>
      </c>
      <c r="I13" s="94">
        <v>5.1158592104911804E-2</v>
      </c>
      <c r="J13" s="94">
        <v>9.4793863594532013E-2</v>
      </c>
      <c r="K13" s="94">
        <v>0.18567559123039246</v>
      </c>
      <c r="L13" s="94">
        <v>2.4375563487410545E-2</v>
      </c>
      <c r="M13" s="94">
        <v>0.60517603158950806</v>
      </c>
      <c r="N13" s="94">
        <v>0.21065302193164825</v>
      </c>
      <c r="O13" s="94">
        <v>0.15889257192611694</v>
      </c>
      <c r="P13" s="94">
        <v>0.13451699912548065</v>
      </c>
      <c r="Q13" s="94">
        <v>0.46373757719993591</v>
      </c>
      <c r="R13" s="94">
        <v>0.20282876491546631</v>
      </c>
      <c r="S13" s="94">
        <v>1.8657838925719261E-2</v>
      </c>
      <c r="T13" s="94">
        <v>8.3358414471149445E-2</v>
      </c>
      <c r="U13" s="94">
        <v>9.6900388598442078E-2</v>
      </c>
      <c r="V13" s="94">
        <v>0.34667468070983887</v>
      </c>
      <c r="W13" s="94">
        <v>0.31989166140556335</v>
      </c>
      <c r="X13" s="94">
        <v>0.33343365788459778</v>
      </c>
      <c r="Y13" s="94">
        <v>2.9673590324819088E-4</v>
      </c>
      <c r="Z13" s="94">
        <v>2.9673590324819088E-4</v>
      </c>
      <c r="AA13" s="94">
        <v>0</v>
      </c>
      <c r="AB13" s="94">
        <v>0</v>
      </c>
      <c r="AC13" s="94">
        <v>0</v>
      </c>
      <c r="AD13" s="94">
        <v>8.9020770974457264E-4</v>
      </c>
      <c r="AE13" s="94">
        <v>0</v>
      </c>
      <c r="AF13" s="94">
        <v>0</v>
      </c>
      <c r="AG13" s="94">
        <v>5.9347180649638176E-4</v>
      </c>
      <c r="AH13" s="94">
        <v>3.6652356386184692E-2</v>
      </c>
      <c r="AI13" s="94">
        <v>0.12355551868677139</v>
      </c>
      <c r="AJ13" s="94">
        <v>6.2179617583751678E-2</v>
      </c>
      <c r="AK13" s="94">
        <v>0.2208658754825592</v>
      </c>
      <c r="AL13" s="94">
        <v>4.5532573014497757E-2</v>
      </c>
      <c r="AM13" s="94">
        <v>1.476467028260231E-2</v>
      </c>
      <c r="AN13" s="94">
        <v>0.18634679913520813</v>
      </c>
      <c r="AO13" s="94">
        <v>2.1059760823845863E-2</v>
      </c>
      <c r="AP13" s="94">
        <v>5.0764810293912888E-3</v>
      </c>
      <c r="AQ13" s="94">
        <v>4.180440679192543E-2</v>
      </c>
      <c r="AR13" s="94">
        <v>7.0039473474025726E-2</v>
      </c>
      <c r="AS13" s="94">
        <v>0.20331643521785736</v>
      </c>
      <c r="AT13" s="94">
        <v>5.4583880119025707E-3</v>
      </c>
    </row>
    <row r="14" spans="1:46" x14ac:dyDescent="0.25">
      <c r="A14" s="93" t="s">
        <v>58</v>
      </c>
      <c r="B14" s="94">
        <v>0.42733398079872131</v>
      </c>
      <c r="C14" s="94">
        <v>0.22834455966949463</v>
      </c>
      <c r="D14" s="94">
        <v>0.20283927023410797</v>
      </c>
      <c r="E14" s="94">
        <v>0.4080846905708313</v>
      </c>
      <c r="F14" s="94">
        <v>0.1607314795255661</v>
      </c>
      <c r="G14" s="94">
        <v>0.38257941603660583</v>
      </c>
      <c r="H14" s="94">
        <v>6.4966313540935516E-2</v>
      </c>
      <c r="I14" s="94">
        <v>7.9162657260894775E-2</v>
      </c>
      <c r="J14" s="94">
        <v>0.44538018107414246</v>
      </c>
      <c r="K14" s="94">
        <v>2.7911452576518059E-2</v>
      </c>
      <c r="L14" s="94">
        <v>2.646775683388114E-3</v>
      </c>
      <c r="M14" s="94">
        <v>0.58710300922393799</v>
      </c>
      <c r="N14" s="94">
        <v>0.22401347756385803</v>
      </c>
      <c r="O14" s="94">
        <v>0.15423484146595001</v>
      </c>
      <c r="P14" s="94">
        <v>0.12199229747056961</v>
      </c>
      <c r="Q14" s="94">
        <v>0.42035612463951111</v>
      </c>
      <c r="R14" s="94">
        <v>0.11621751636266708</v>
      </c>
      <c r="S14" s="94">
        <v>5.9672761708498001E-2</v>
      </c>
      <c r="T14" s="94">
        <v>0.17179980874061584</v>
      </c>
      <c r="U14" s="94">
        <v>0.10996150225400925</v>
      </c>
      <c r="V14" s="94">
        <v>0.48820981383323669</v>
      </c>
      <c r="W14" s="94">
        <v>0.28801733255386353</v>
      </c>
      <c r="X14" s="94">
        <v>0.22377285361289978</v>
      </c>
      <c r="Y14" s="94">
        <v>8.337303064763546E-3</v>
      </c>
      <c r="Z14" s="94">
        <v>4.4306810945272446E-2</v>
      </c>
      <c r="AA14" s="94">
        <v>4.7641736455261707E-3</v>
      </c>
      <c r="AB14" s="94">
        <v>1.0957598686218262E-2</v>
      </c>
      <c r="AC14" s="94">
        <v>2.143878024071455E-3</v>
      </c>
      <c r="AD14" s="94">
        <v>4.6927109360694885E-2</v>
      </c>
      <c r="AE14" s="94">
        <v>8.337303064763546E-3</v>
      </c>
      <c r="AF14" s="94">
        <v>9.2901382595300674E-3</v>
      </c>
      <c r="AG14" s="94">
        <v>0.13053834438323975</v>
      </c>
      <c r="AH14" s="94">
        <v>2.7238287031650543E-2</v>
      </c>
      <c r="AI14" s="94">
        <v>0.12936677038669586</v>
      </c>
      <c r="AJ14" s="94">
        <v>7.6976209878921509E-2</v>
      </c>
      <c r="AK14" s="94">
        <v>0.22072269022464752</v>
      </c>
      <c r="AL14" s="94">
        <v>4.7633372247219086E-2</v>
      </c>
      <c r="AM14" s="94">
        <v>1.1846740730106831E-2</v>
      </c>
      <c r="AN14" s="94">
        <v>0.10988673567771912</v>
      </c>
      <c r="AO14" s="94">
        <v>8.8436678051948547E-2</v>
      </c>
      <c r="AP14" s="94">
        <v>3.3428281545639038E-2</v>
      </c>
      <c r="AQ14" s="94">
        <v>2.6115832850337029E-2</v>
      </c>
      <c r="AR14" s="94">
        <v>5.5447019636631012E-2</v>
      </c>
      <c r="AS14" s="94">
        <v>0.20013700425624847</v>
      </c>
      <c r="AT14" s="94">
        <v>2.6583290946291527E-6</v>
      </c>
    </row>
    <row r="15" spans="1:46" x14ac:dyDescent="0.25">
      <c r="A15" s="93" t="s">
        <v>59</v>
      </c>
      <c r="B15" s="94">
        <v>0.34506192803382874</v>
      </c>
      <c r="C15" s="94">
        <v>6.5934911370277405E-2</v>
      </c>
      <c r="D15" s="94">
        <v>0.17536480724811554</v>
      </c>
      <c r="E15" s="94">
        <v>0.50070524215698242</v>
      </c>
      <c r="F15" s="94">
        <v>0.25799503922462463</v>
      </c>
      <c r="G15" s="94">
        <v>0.51101481914520264</v>
      </c>
      <c r="H15" s="94">
        <v>0.1144820898771286</v>
      </c>
      <c r="I15" s="94">
        <v>0.15025773644447327</v>
      </c>
      <c r="J15" s="94">
        <v>0.21270483732223511</v>
      </c>
      <c r="K15" s="94">
        <v>1.1540533043444157E-2</v>
      </c>
      <c r="L15" s="94">
        <v>3.0851691961288452E-2</v>
      </c>
      <c r="M15" s="94">
        <v>0.47711127996444702</v>
      </c>
      <c r="N15" s="94">
        <v>0.26638114452362061</v>
      </c>
      <c r="O15" s="94">
        <v>0.21175596117973328</v>
      </c>
      <c r="P15" s="94">
        <v>8.1501804292201996E-2</v>
      </c>
      <c r="Q15" s="94">
        <v>0.23155438899993896</v>
      </c>
      <c r="R15" s="94">
        <v>8.498961478471756E-2</v>
      </c>
      <c r="S15" s="94">
        <v>0.10973764210939407</v>
      </c>
      <c r="T15" s="94">
        <v>0.22616879642009735</v>
      </c>
      <c r="U15" s="94">
        <v>0.26604774594306946</v>
      </c>
      <c r="V15" s="94">
        <v>0.46313440799713135</v>
      </c>
      <c r="W15" s="94">
        <v>0.37514424324035645</v>
      </c>
      <c r="X15" s="94">
        <v>0.16172133386135101</v>
      </c>
      <c r="Y15" s="94">
        <v>2.0407652482390404E-2</v>
      </c>
      <c r="Z15" s="94">
        <v>1.4841928146779537E-2</v>
      </c>
      <c r="AA15" s="94">
        <v>6.9195479154586792E-3</v>
      </c>
      <c r="AB15" s="94">
        <v>2.544688805937767E-2</v>
      </c>
      <c r="AC15" s="94">
        <v>3.5349864047020674E-3</v>
      </c>
      <c r="AD15" s="94">
        <v>6.6964171826839447E-2</v>
      </c>
      <c r="AE15" s="94">
        <v>1.5443628653883934E-2</v>
      </c>
      <c r="AF15" s="94">
        <v>1.6296036541461945E-2</v>
      </c>
      <c r="AG15" s="94">
        <v>0.20387594401836395</v>
      </c>
      <c r="AH15" s="94">
        <v>4.7762900590896606E-2</v>
      </c>
      <c r="AI15" s="94">
        <v>0.16461025178432465</v>
      </c>
      <c r="AJ15" s="94">
        <v>3.9545103907585144E-2</v>
      </c>
      <c r="AK15" s="94">
        <v>0.22512730956077576</v>
      </c>
      <c r="AL15" s="94">
        <v>6.4661994576454163E-2</v>
      </c>
      <c r="AM15" s="94">
        <v>1.7801886424422264E-2</v>
      </c>
      <c r="AN15" s="94">
        <v>9.9553458392620087E-2</v>
      </c>
      <c r="AO15" s="94">
        <v>9.675145149230957E-2</v>
      </c>
      <c r="AP15" s="94">
        <v>4.4204220175743103E-3</v>
      </c>
      <c r="AQ15" s="94">
        <v>3.3674228936433792E-2</v>
      </c>
      <c r="AR15" s="94">
        <v>4.2612183839082718E-2</v>
      </c>
      <c r="AS15" s="94">
        <v>0.21107934415340424</v>
      </c>
      <c r="AT15" s="94">
        <v>1.6239998512901366E-4</v>
      </c>
    </row>
    <row r="16" spans="1:46" x14ac:dyDescent="0.25">
      <c r="A16" s="93" t="s">
        <v>60</v>
      </c>
      <c r="B16" s="94">
        <v>0.4814719557762146</v>
      </c>
      <c r="C16" s="94">
        <v>0.14693772792816162</v>
      </c>
      <c r="D16" s="94">
        <v>0.18564076721668243</v>
      </c>
      <c r="E16" s="94">
        <v>0.5001029372215271</v>
      </c>
      <c r="F16" s="94">
        <v>0.16731858253479004</v>
      </c>
      <c r="G16" s="94">
        <v>0.15126094222068787</v>
      </c>
      <c r="H16" s="94">
        <v>6.52599036693573E-2</v>
      </c>
      <c r="I16" s="94">
        <v>0.2291816771030426</v>
      </c>
      <c r="J16" s="94">
        <v>0.39994853734970093</v>
      </c>
      <c r="K16" s="94">
        <v>0.1543489396572113</v>
      </c>
      <c r="L16" s="94">
        <v>9.6757588908076286E-3</v>
      </c>
      <c r="M16" s="94">
        <v>0.60226452350616455</v>
      </c>
      <c r="N16" s="94">
        <v>0.20257334411144257</v>
      </c>
      <c r="O16" s="94">
        <v>0.16217190027236938</v>
      </c>
      <c r="P16" s="94">
        <v>0.28281009197235107</v>
      </c>
      <c r="Q16" s="94">
        <v>0.3976840078830719</v>
      </c>
      <c r="R16" s="94">
        <v>2.8100874274969101E-2</v>
      </c>
      <c r="S16" s="94">
        <v>0.16654658317565918</v>
      </c>
      <c r="T16" s="94">
        <v>9.3618117272853851E-2</v>
      </c>
      <c r="U16" s="94">
        <v>3.1240349635481834E-2</v>
      </c>
      <c r="V16" s="94">
        <v>0.39140504598617554</v>
      </c>
      <c r="W16" s="94">
        <v>0.39840453863143921</v>
      </c>
      <c r="X16" s="94">
        <v>0.21019043028354645</v>
      </c>
      <c r="Y16" s="94">
        <v>1.1366408318281174E-2</v>
      </c>
      <c r="Z16" s="94">
        <v>9.8638959228992462E-2</v>
      </c>
      <c r="AA16" s="94">
        <v>1.356163714081049E-2</v>
      </c>
      <c r="AB16" s="94">
        <v>0.17420361936092377</v>
      </c>
      <c r="AC16" s="94">
        <v>0</v>
      </c>
      <c r="AD16" s="94">
        <v>0.10410264134407043</v>
      </c>
      <c r="AE16" s="94">
        <v>1.3464071787893772E-2</v>
      </c>
      <c r="AF16" s="94">
        <v>8.2930875942111015E-3</v>
      </c>
      <c r="AG16" s="94">
        <v>0.34313869476318359</v>
      </c>
      <c r="AH16" s="94">
        <v>3.0551090836524963E-2</v>
      </c>
      <c r="AI16" s="94">
        <v>0.11857740581035614</v>
      </c>
      <c r="AJ16" s="94">
        <v>5.0454258918762207E-2</v>
      </c>
      <c r="AK16" s="94">
        <v>0.22062215209007263</v>
      </c>
      <c r="AL16" s="94">
        <v>4.5234929770231247E-2</v>
      </c>
      <c r="AM16" s="94">
        <v>1.0544185526669025E-2</v>
      </c>
      <c r="AN16" s="94">
        <v>9.7922816872596741E-2</v>
      </c>
      <c r="AO16" s="94">
        <v>0.17357917129993439</v>
      </c>
      <c r="AP16" s="94">
        <v>6.8740486167371273E-3</v>
      </c>
      <c r="AQ16" s="94">
        <v>2.8483130037784576E-2</v>
      </c>
      <c r="AR16" s="94">
        <v>4.1435450315475464E-2</v>
      </c>
      <c r="AS16" s="94">
        <v>0.20626339316368103</v>
      </c>
      <c r="AT16" s="94">
        <v>9.0539488155627623E-6</v>
      </c>
    </row>
    <row r="17" spans="1:46" x14ac:dyDescent="0.25">
      <c r="A17" s="93" t="s">
        <v>61</v>
      </c>
      <c r="B17" s="94">
        <v>0.47598627209663391</v>
      </c>
      <c r="C17" s="94">
        <v>0.13271869719028473</v>
      </c>
      <c r="D17" s="94">
        <v>0.2211620956659317</v>
      </c>
      <c r="E17" s="94">
        <v>0.51029157638549805</v>
      </c>
      <c r="F17" s="94">
        <v>0.13582761585712433</v>
      </c>
      <c r="G17" s="94">
        <v>0.3079974353313446</v>
      </c>
      <c r="H17" s="94">
        <v>7.3542021214962006E-2</v>
      </c>
      <c r="I17" s="94">
        <v>0.26072040200233459</v>
      </c>
      <c r="J17" s="94">
        <v>0.32214838266372681</v>
      </c>
      <c r="K17" s="94">
        <v>3.5591766238212585E-2</v>
      </c>
      <c r="L17" s="94">
        <v>2.5728987529873848E-3</v>
      </c>
      <c r="M17" s="94">
        <v>0.65469551086425781</v>
      </c>
      <c r="N17" s="94">
        <v>0.16723842918872833</v>
      </c>
      <c r="O17" s="94">
        <v>0.15415951609611511</v>
      </c>
      <c r="P17" s="94">
        <v>8.2332760095596313E-2</v>
      </c>
      <c r="Q17" s="94">
        <v>0.32547169923782349</v>
      </c>
      <c r="R17" s="94">
        <v>0.16337907314300537</v>
      </c>
      <c r="S17" s="94">
        <v>7.7186964452266693E-2</v>
      </c>
      <c r="T17" s="94">
        <v>0.22051887214183807</v>
      </c>
      <c r="U17" s="94">
        <v>0.13111063838005066</v>
      </c>
      <c r="V17" s="94">
        <v>0.50353771448135376</v>
      </c>
      <c r="W17" s="94">
        <v>0.32954546809196472</v>
      </c>
      <c r="X17" s="94">
        <v>0.16691680252552032</v>
      </c>
      <c r="Y17" s="94">
        <v>1.2536873109638691E-2</v>
      </c>
      <c r="Z17" s="94">
        <v>1.8752634525299072E-2</v>
      </c>
      <c r="AA17" s="94">
        <v>3.265908220782876E-3</v>
      </c>
      <c r="AB17" s="94">
        <v>6.2368310987949371E-2</v>
      </c>
      <c r="AC17" s="94">
        <v>1.790981856174767E-3</v>
      </c>
      <c r="AD17" s="94">
        <v>4.0981881320476532E-2</v>
      </c>
      <c r="AE17" s="94">
        <v>2.4230931885540485E-3</v>
      </c>
      <c r="AF17" s="94">
        <v>4.8461863771080971E-3</v>
      </c>
      <c r="AG17" s="94">
        <v>9.4816684722900391E-2</v>
      </c>
      <c r="AH17" s="94">
        <v>2.8584746643900871E-2</v>
      </c>
      <c r="AI17" s="94">
        <v>9.5813773572444916E-2</v>
      </c>
      <c r="AJ17" s="94">
        <v>5.4382670670747757E-2</v>
      </c>
      <c r="AK17" s="94">
        <v>0.23697343468666077</v>
      </c>
      <c r="AL17" s="94">
        <v>7.1248359978199005E-2</v>
      </c>
      <c r="AM17" s="94">
        <v>1.270008459687233E-2</v>
      </c>
      <c r="AN17" s="94">
        <v>8.9631535112857819E-2</v>
      </c>
      <c r="AO17" s="94">
        <v>0.14508987963199615</v>
      </c>
      <c r="AP17" s="94">
        <v>1.4736202545464039E-2</v>
      </c>
      <c r="AQ17" s="94">
        <v>2.5683209300041199E-2</v>
      </c>
      <c r="AR17" s="94">
        <v>4.409206286072731E-2</v>
      </c>
      <c r="AS17" s="94">
        <v>0.20964878797531128</v>
      </c>
      <c r="AT17" s="94">
        <v>0</v>
      </c>
    </row>
    <row r="18" spans="1:46" x14ac:dyDescent="0.25">
      <c r="A18" s="93" t="s">
        <v>62</v>
      </c>
      <c r="B18" s="94">
        <v>0.46364855766296387</v>
      </c>
      <c r="C18" s="94">
        <v>0.18856704235076904</v>
      </c>
      <c r="D18" s="94">
        <v>0.18396316468715668</v>
      </c>
      <c r="E18" s="94">
        <v>0.4582773745059967</v>
      </c>
      <c r="F18" s="94">
        <v>0.16919240355491638</v>
      </c>
      <c r="G18" s="94">
        <v>0.42873585224151611</v>
      </c>
      <c r="H18" s="94">
        <v>8.4212549030780792E-2</v>
      </c>
      <c r="I18" s="94">
        <v>0.10799923539161682</v>
      </c>
      <c r="J18" s="94">
        <v>0.32476499676704407</v>
      </c>
      <c r="K18" s="94">
        <v>5.4287359118461609E-2</v>
      </c>
      <c r="L18" s="94">
        <v>4.4120466336607933E-3</v>
      </c>
      <c r="M18" s="94">
        <v>0.70074814558029175</v>
      </c>
      <c r="N18" s="94">
        <v>0.1250719428062439</v>
      </c>
      <c r="O18" s="94">
        <v>0.15595626831054688</v>
      </c>
      <c r="P18" s="94">
        <v>0.21427200734615326</v>
      </c>
      <c r="Q18" s="94">
        <v>0.3464415967464447</v>
      </c>
      <c r="R18" s="94">
        <v>1.1701515875756741E-2</v>
      </c>
      <c r="S18" s="94">
        <v>0.25436410307884216</v>
      </c>
      <c r="T18" s="94">
        <v>0.12430462241172791</v>
      </c>
      <c r="U18" s="94">
        <v>4.8916172236204147E-2</v>
      </c>
      <c r="V18" s="94">
        <v>0.54709380865097046</v>
      </c>
      <c r="W18" s="94">
        <v>0.26894304156303406</v>
      </c>
      <c r="X18" s="94">
        <v>0.18396316468715668</v>
      </c>
      <c r="Y18" s="94">
        <v>9.4106465578079224E-2</v>
      </c>
      <c r="Z18" s="94">
        <v>6.5589353442192078E-2</v>
      </c>
      <c r="AA18" s="94">
        <v>2.3384030908346176E-2</v>
      </c>
      <c r="AB18" s="94">
        <v>7.0912547409534454E-2</v>
      </c>
      <c r="AC18" s="94">
        <v>1.2547528371214867E-2</v>
      </c>
      <c r="AD18" s="94">
        <v>0.12072243541479111</v>
      </c>
      <c r="AE18" s="94">
        <v>4.4296577572822571E-2</v>
      </c>
      <c r="AF18" s="94">
        <v>3.1558934599161148E-2</v>
      </c>
      <c r="AG18" s="94">
        <v>0.3463878333568573</v>
      </c>
      <c r="AH18" s="94">
        <v>2.7349576354026794E-2</v>
      </c>
      <c r="AI18" s="94">
        <v>0.12917628884315491</v>
      </c>
      <c r="AJ18" s="94">
        <v>4.761974886059761E-2</v>
      </c>
      <c r="AK18" s="94">
        <v>0.242899090051651</v>
      </c>
      <c r="AL18" s="94">
        <v>5.3002394735813141E-2</v>
      </c>
      <c r="AM18" s="94">
        <v>1.419640239328146E-2</v>
      </c>
      <c r="AN18" s="94">
        <v>9.4724483788013458E-2</v>
      </c>
      <c r="AO18" s="94">
        <v>0.12071741372346878</v>
      </c>
      <c r="AP18" s="94">
        <v>1.3674031011760235E-2</v>
      </c>
      <c r="AQ18" s="94">
        <v>2.4466456845402718E-2</v>
      </c>
      <c r="AR18" s="94">
        <v>5.8769464492797852E-2</v>
      </c>
      <c r="AS18" s="94">
        <v>0.20075422525405884</v>
      </c>
      <c r="AT18" s="94">
        <v>0</v>
      </c>
    </row>
    <row r="19" spans="1:46" x14ac:dyDescent="0.25">
      <c r="A19" s="93" t="s">
        <v>63</v>
      </c>
      <c r="B19" s="94">
        <v>0.44541335105895996</v>
      </c>
      <c r="C19" s="94">
        <v>4.8810873180627823E-2</v>
      </c>
      <c r="D19" s="94">
        <v>0.21449603140354156</v>
      </c>
      <c r="E19" s="94">
        <v>0.56874293088912964</v>
      </c>
      <c r="F19" s="94">
        <v>0.16795016825199127</v>
      </c>
      <c r="G19" s="94">
        <v>0.20441676676273346</v>
      </c>
      <c r="H19" s="94">
        <v>5.85503950715065E-2</v>
      </c>
      <c r="I19" s="94">
        <v>0.17440544068813324</v>
      </c>
      <c r="J19" s="94">
        <v>0.53895807266235352</v>
      </c>
      <c r="K19" s="94">
        <v>2.3669309914112091E-2</v>
      </c>
      <c r="L19" s="94">
        <v>1.7214043065905571E-2</v>
      </c>
      <c r="M19" s="94">
        <v>0.70906001329421997</v>
      </c>
      <c r="N19" s="94">
        <v>0.16364665329456329</v>
      </c>
      <c r="O19" s="94">
        <v>0.11007927358150482</v>
      </c>
      <c r="P19" s="94">
        <v>0.29445073008537292</v>
      </c>
      <c r="Q19" s="94">
        <v>0.41359004378318787</v>
      </c>
      <c r="R19" s="94">
        <v>1.7780294641852379E-2</v>
      </c>
      <c r="S19" s="94">
        <v>3.7032842636108398E-2</v>
      </c>
      <c r="T19" s="94">
        <v>0.15039637684822083</v>
      </c>
      <c r="U19" s="94">
        <v>8.6749717593193054E-2</v>
      </c>
      <c r="V19" s="94">
        <v>0.38595697283744812</v>
      </c>
      <c r="W19" s="94">
        <v>0.2987542450428009</v>
      </c>
      <c r="X19" s="94">
        <v>0.31528878211975098</v>
      </c>
      <c r="Y19" s="94">
        <v>0.17608897387981415</v>
      </c>
      <c r="Z19" s="94">
        <v>0.13253012299537659</v>
      </c>
      <c r="AA19" s="94">
        <v>2.791937068104744E-2</v>
      </c>
      <c r="AB19" s="94">
        <v>0.14156626164913177</v>
      </c>
      <c r="AC19" s="94">
        <v>1.1005560867488384E-2</v>
      </c>
      <c r="AD19" s="94">
        <v>0.18697868287563324</v>
      </c>
      <c r="AE19" s="94">
        <v>1.3438369147479534E-2</v>
      </c>
      <c r="AF19" s="94">
        <v>2.9309546574950218E-2</v>
      </c>
      <c r="AG19" s="94">
        <v>0.46177014708518982</v>
      </c>
      <c r="AH19" s="94">
        <v>3.9544586092233658E-2</v>
      </c>
      <c r="AI19" s="94">
        <v>0.11968004703521729</v>
      </c>
      <c r="AJ19" s="94">
        <v>4.3551653623580933E-2</v>
      </c>
      <c r="AK19" s="94">
        <v>0.23229335248470306</v>
      </c>
      <c r="AL19" s="94">
        <v>5.0784911960363388E-2</v>
      </c>
      <c r="AM19" s="94">
        <v>1.2683897279202938E-2</v>
      </c>
      <c r="AN19" s="94">
        <v>0.10287965834140778</v>
      </c>
      <c r="AO19" s="94">
        <v>0.13077424466609955</v>
      </c>
      <c r="AP19" s="94">
        <v>8.8340640068054199E-3</v>
      </c>
      <c r="AQ19" s="94">
        <v>2.3221349343657494E-2</v>
      </c>
      <c r="AR19" s="94">
        <v>4.6204730868339539E-2</v>
      </c>
      <c r="AS19" s="94">
        <v>0.22869600355625153</v>
      </c>
      <c r="AT19" s="94">
        <v>3.9609026862308383E-4</v>
      </c>
    </row>
    <row r="20" spans="1:46" x14ac:dyDescent="0.25">
      <c r="A20" s="93" t="s">
        <v>64</v>
      </c>
      <c r="B20" s="94">
        <v>0.51452285051345825</v>
      </c>
      <c r="C20" s="94">
        <v>0.25622406601905823</v>
      </c>
      <c r="D20" s="94">
        <v>0.18285553157329559</v>
      </c>
      <c r="E20" s="94">
        <v>0.42625424265861511</v>
      </c>
      <c r="F20" s="94">
        <v>0.13466615974903107</v>
      </c>
      <c r="G20" s="94">
        <v>0.1983213871717453</v>
      </c>
      <c r="H20" s="94">
        <v>1.9238023087382317E-2</v>
      </c>
      <c r="I20" s="94">
        <v>0.42059600353240967</v>
      </c>
      <c r="J20" s="94">
        <v>0.33261033892631531</v>
      </c>
      <c r="K20" s="94">
        <v>2.9234251007437706E-2</v>
      </c>
      <c r="L20" s="94">
        <v>0</v>
      </c>
      <c r="M20" s="94">
        <v>0.81950205564498901</v>
      </c>
      <c r="N20" s="94">
        <v>7.1576766669750214E-2</v>
      </c>
      <c r="O20" s="94">
        <v>5.1961522549390793E-2</v>
      </c>
      <c r="P20" s="94">
        <v>0.43408146500587463</v>
      </c>
      <c r="Q20" s="94">
        <v>0.39834025502204895</v>
      </c>
      <c r="R20" s="94">
        <v>1.395699754357338E-2</v>
      </c>
      <c r="S20" s="94">
        <v>6.1957750469446182E-2</v>
      </c>
      <c r="T20" s="94">
        <v>5.8940023183822632E-2</v>
      </c>
      <c r="U20" s="94">
        <v>3.2723501324653625E-2</v>
      </c>
      <c r="V20" s="94">
        <v>0.28093171119689941</v>
      </c>
      <c r="W20" s="94">
        <v>0.41248586773872375</v>
      </c>
      <c r="X20" s="94">
        <v>0.30658242106437683</v>
      </c>
      <c r="Y20" s="94">
        <v>3.3386178314685822E-2</v>
      </c>
      <c r="Z20" s="94">
        <v>9.0459762141108513E-3</v>
      </c>
      <c r="AA20" s="94">
        <v>2.7977244462817907E-4</v>
      </c>
      <c r="AB20" s="94">
        <v>3.776928037405014E-2</v>
      </c>
      <c r="AC20" s="94">
        <v>9.3257485423237085E-4</v>
      </c>
      <c r="AD20" s="94">
        <v>7.0875689387321472E-2</v>
      </c>
      <c r="AE20" s="94">
        <v>3.6370418965816498E-3</v>
      </c>
      <c r="AF20" s="94">
        <v>1.8185209482908249E-2</v>
      </c>
      <c r="AG20" s="94">
        <v>7.1435235440731049E-2</v>
      </c>
      <c r="AH20" s="94">
        <v>3.9791181683540344E-2</v>
      </c>
      <c r="AI20" s="94">
        <v>0.1222045049071312</v>
      </c>
      <c r="AJ20" s="94">
        <v>7.2662182152271271E-2</v>
      </c>
      <c r="AK20" s="94">
        <v>0.25517144799232483</v>
      </c>
      <c r="AL20" s="94">
        <v>4.6105533838272095E-2</v>
      </c>
      <c r="AM20" s="94">
        <v>9.8969852551817894E-3</v>
      </c>
      <c r="AN20" s="94">
        <v>0.11752789467573166</v>
      </c>
      <c r="AO20" s="94">
        <v>7.2107098996639252E-2</v>
      </c>
      <c r="AP20" s="94">
        <v>2.0252088084816933E-2</v>
      </c>
      <c r="AQ20" s="94">
        <v>2.4665595963597298E-2</v>
      </c>
      <c r="AR20" s="94">
        <v>4.9893520772457123E-2</v>
      </c>
      <c r="AS20" s="94">
        <v>0.20949387550354004</v>
      </c>
      <c r="AT20" s="94">
        <v>1.9284427253296599E-5</v>
      </c>
    </row>
    <row r="21" spans="1:46" x14ac:dyDescent="0.25">
      <c r="A21" s="93" t="s">
        <v>65</v>
      </c>
      <c r="B21" s="94">
        <v>0.41811847686767578</v>
      </c>
      <c r="C21" s="94">
        <v>0.16811846196651459</v>
      </c>
      <c r="D21" s="94">
        <v>0.21210801601409912</v>
      </c>
      <c r="E21" s="94">
        <v>0.43728223443031311</v>
      </c>
      <c r="F21" s="94">
        <v>0.18249128758907318</v>
      </c>
      <c r="G21" s="94">
        <v>6.4024388790130615E-2</v>
      </c>
      <c r="H21" s="94">
        <v>3.7456445395946503E-2</v>
      </c>
      <c r="I21" s="94">
        <v>0.33645468950271606</v>
      </c>
      <c r="J21" s="94">
        <v>0.52765679359436035</v>
      </c>
      <c r="K21" s="94">
        <v>3.4407664090394974E-2</v>
      </c>
      <c r="L21" s="94">
        <v>0</v>
      </c>
      <c r="M21" s="94">
        <v>0.58536583185195923</v>
      </c>
      <c r="N21" s="94">
        <v>0.2108013927936554</v>
      </c>
      <c r="O21" s="94">
        <v>0.17290940880775452</v>
      </c>
      <c r="P21" s="94">
        <v>4.6385016292333603E-2</v>
      </c>
      <c r="Q21" s="94">
        <v>0.31402438879013062</v>
      </c>
      <c r="R21" s="94">
        <v>0.23105400800704956</v>
      </c>
      <c r="S21" s="94">
        <v>6.8162024021148682E-2</v>
      </c>
      <c r="T21" s="94">
        <v>0.2053571492433548</v>
      </c>
      <c r="U21" s="94">
        <v>0.13501742482185364</v>
      </c>
      <c r="V21" s="94">
        <v>0.38850173354148865</v>
      </c>
      <c r="W21" s="94">
        <v>0.30945122241973877</v>
      </c>
      <c r="X21" s="94">
        <v>0.30204704403877258</v>
      </c>
      <c r="Y21" s="94">
        <v>0.1359601616859436</v>
      </c>
      <c r="Z21" s="94">
        <v>0.1439705491065979</v>
      </c>
      <c r="AA21" s="94">
        <v>6.6464602947235107E-2</v>
      </c>
      <c r="AB21" s="94">
        <v>3.7020999938249588E-2</v>
      </c>
      <c r="AC21" s="94">
        <v>1.6237281262874603E-2</v>
      </c>
      <c r="AD21" s="94">
        <v>0.14462004601955414</v>
      </c>
      <c r="AE21" s="94">
        <v>1.1041350662708282E-2</v>
      </c>
      <c r="AF21" s="94">
        <v>4.7629359178245068E-3</v>
      </c>
      <c r="AG21" s="94">
        <v>0.66248106956481934</v>
      </c>
      <c r="AH21" s="94">
        <v>3.3220160752534866E-2</v>
      </c>
      <c r="AI21" s="94">
        <v>0.12266754359006882</v>
      </c>
      <c r="AJ21" s="94">
        <v>5.5391881614923477E-2</v>
      </c>
      <c r="AK21" s="94">
        <v>0.26451972126960754</v>
      </c>
      <c r="AL21" s="94">
        <v>4.9998704344034195E-2</v>
      </c>
      <c r="AM21" s="94">
        <v>1.2908341363072395E-2</v>
      </c>
      <c r="AN21" s="94">
        <v>0.10888969153165817</v>
      </c>
      <c r="AO21" s="94">
        <v>9.7092121839523315E-2</v>
      </c>
      <c r="AP21" s="94">
        <v>1.4715674333274364E-2</v>
      </c>
      <c r="AQ21" s="94">
        <v>2.7860207483172417E-2</v>
      </c>
      <c r="AR21" s="94">
        <v>4.3777391314506531E-2</v>
      </c>
      <c r="AS21" s="94">
        <v>0.19774232804775238</v>
      </c>
      <c r="AT21" s="94">
        <v>4.4363997876644135E-3</v>
      </c>
    </row>
    <row r="22" spans="1:46" x14ac:dyDescent="0.25">
      <c r="A22" s="93" t="s">
        <v>66</v>
      </c>
      <c r="B22" s="94">
        <v>0.36660659313201904</v>
      </c>
      <c r="C22" s="94">
        <v>3.47147136926651E-2</v>
      </c>
      <c r="D22" s="94">
        <v>0.17375375330448151</v>
      </c>
      <c r="E22" s="94">
        <v>0.58624625205993652</v>
      </c>
      <c r="F22" s="94">
        <v>0.20528528094291687</v>
      </c>
      <c r="G22" s="94">
        <v>0.45873874425888062</v>
      </c>
      <c r="H22" s="94">
        <v>9.2732734978199005E-2</v>
      </c>
      <c r="I22" s="94">
        <v>0.32960960268974304</v>
      </c>
      <c r="J22" s="94">
        <v>0.1065465435385704</v>
      </c>
      <c r="K22" s="94">
        <v>1.2372372671961784E-2</v>
      </c>
      <c r="L22" s="94">
        <v>1.6696697100996971E-2</v>
      </c>
      <c r="M22" s="94">
        <v>0.59207206964492798</v>
      </c>
      <c r="N22" s="94">
        <v>0.15573573112487793</v>
      </c>
      <c r="O22" s="94">
        <v>0.21165165305137634</v>
      </c>
      <c r="P22" s="94">
        <v>0.15915915369987488</v>
      </c>
      <c r="Q22" s="94">
        <v>0.23663663864135742</v>
      </c>
      <c r="R22" s="94">
        <v>4.0900900959968567E-2</v>
      </c>
      <c r="S22" s="94">
        <v>6.6726729273796082E-2</v>
      </c>
      <c r="T22" s="94">
        <v>0.23753753304481506</v>
      </c>
      <c r="U22" s="94">
        <v>0.25903904438018799</v>
      </c>
      <c r="V22" s="94">
        <v>0.47345346212387085</v>
      </c>
      <c r="W22" s="94">
        <v>0.29255256056785583</v>
      </c>
      <c r="X22" s="94">
        <v>0.23399399220943451</v>
      </c>
      <c r="Y22" s="94">
        <v>1.2540477328002453E-2</v>
      </c>
      <c r="Z22" s="94">
        <v>3.432440385222435E-2</v>
      </c>
      <c r="AA22" s="94">
        <v>5.9464233927428722E-3</v>
      </c>
      <c r="AB22" s="94">
        <v>1.2658228166401386E-2</v>
      </c>
      <c r="AC22" s="94">
        <v>1.4718869933858514E-3</v>
      </c>
      <c r="AD22" s="94">
        <v>6.1583749949932098E-2</v>
      </c>
      <c r="AE22" s="94">
        <v>1.8015896901488304E-2</v>
      </c>
      <c r="AF22" s="94">
        <v>4.356785211712122E-3</v>
      </c>
      <c r="AG22" s="94">
        <v>3.6620546132326126E-2</v>
      </c>
      <c r="AH22" s="94">
        <v>3.6546893417835236E-2</v>
      </c>
      <c r="AI22" s="94">
        <v>0.18190614879131317</v>
      </c>
      <c r="AJ22" s="94">
        <v>6.1307355761528015E-2</v>
      </c>
      <c r="AK22" s="94">
        <v>0.23744118213653564</v>
      </c>
      <c r="AL22" s="94">
        <v>4.8925474286079407E-2</v>
      </c>
      <c r="AM22" s="94">
        <v>1.4731087721884251E-2</v>
      </c>
      <c r="AN22" s="94">
        <v>9.5163457095623016E-2</v>
      </c>
      <c r="AO22" s="94">
        <v>4.2606279253959656E-2</v>
      </c>
      <c r="AP22" s="94">
        <v>2.7722509112209082E-3</v>
      </c>
      <c r="AQ22" s="94">
        <v>3.2318554818630219E-2</v>
      </c>
      <c r="AR22" s="94">
        <v>9.5698989927768707E-2</v>
      </c>
      <c r="AS22" s="94">
        <v>0.18706533312797546</v>
      </c>
      <c r="AT22" s="94">
        <v>6.3871790189296007E-5</v>
      </c>
    </row>
    <row r="23" spans="1:46" x14ac:dyDescent="0.25">
      <c r="A23" s="93" t="s">
        <v>67</v>
      </c>
      <c r="B23" s="94">
        <v>0.32334312796592712</v>
      </c>
      <c r="C23" s="94">
        <v>2.8013801202178001E-2</v>
      </c>
      <c r="D23" s="94">
        <v>0.11648385971784592</v>
      </c>
      <c r="E23" s="94">
        <v>0.60147279500961304</v>
      </c>
      <c r="F23" s="94">
        <v>0.25402957201004028</v>
      </c>
      <c r="G23" s="94">
        <v>0.51521706581115723</v>
      </c>
      <c r="H23" s="94">
        <v>8.5483290255069733E-2</v>
      </c>
      <c r="I23" s="94">
        <v>0.21185436844825745</v>
      </c>
      <c r="J23" s="94">
        <v>0.17745506763458252</v>
      </c>
      <c r="K23" s="94">
        <v>9.9902162328362465E-3</v>
      </c>
      <c r="L23" s="94">
        <v>0</v>
      </c>
      <c r="M23" s="94">
        <v>0.49446418881416321</v>
      </c>
      <c r="N23" s="94">
        <v>0.21571657061576843</v>
      </c>
      <c r="O23" s="94">
        <v>0.27354651689529419</v>
      </c>
      <c r="P23" s="94">
        <v>2.2297749295830727E-2</v>
      </c>
      <c r="Q23" s="94">
        <v>0.14398269355297089</v>
      </c>
      <c r="R23" s="94">
        <v>0.1226118728518486</v>
      </c>
      <c r="S23" s="94">
        <v>0.29146713018417358</v>
      </c>
      <c r="T23" s="94">
        <v>0.24908594787120819</v>
      </c>
      <c r="U23" s="94">
        <v>0.17055460810661316</v>
      </c>
      <c r="V23" s="94">
        <v>0.5225294828414917</v>
      </c>
      <c r="W23" s="94">
        <v>0.33297285437583923</v>
      </c>
      <c r="X23" s="94">
        <v>0.14449766278266907</v>
      </c>
      <c r="Y23" s="94">
        <v>2.1729150786995888E-2</v>
      </c>
      <c r="Z23" s="94">
        <v>1.3720989227294922E-2</v>
      </c>
      <c r="AA23" s="94">
        <v>5.5087986402213573E-3</v>
      </c>
      <c r="AB23" s="94">
        <v>2.5605712085962296E-2</v>
      </c>
      <c r="AC23" s="94">
        <v>2.3463403340429068E-3</v>
      </c>
      <c r="AD23" s="94">
        <v>4.9324151128530502E-2</v>
      </c>
      <c r="AE23" s="94">
        <v>8.0081615597009659E-3</v>
      </c>
      <c r="AF23" s="94">
        <v>1.6832440160214901E-3</v>
      </c>
      <c r="AG23" s="94">
        <v>0.29732212424278259</v>
      </c>
      <c r="AH23" s="94">
        <v>4.0166225284337997E-2</v>
      </c>
      <c r="AI23" s="94">
        <v>0.17890575528144836</v>
      </c>
      <c r="AJ23" s="94">
        <v>4.826081171631813E-2</v>
      </c>
      <c r="AK23" s="94">
        <v>0.28104981780052185</v>
      </c>
      <c r="AL23" s="94">
        <v>6.0786616057157516E-2</v>
      </c>
      <c r="AM23" s="94">
        <v>2.8700588271021843E-2</v>
      </c>
      <c r="AN23" s="94">
        <v>9.7415387630462646E-2</v>
      </c>
      <c r="AO23" s="94">
        <v>6.6728219389915466E-2</v>
      </c>
      <c r="AP23" s="94">
        <v>3.94053990021348E-3</v>
      </c>
      <c r="AQ23" s="94">
        <v>3.1798683106899261E-2</v>
      </c>
      <c r="AR23" s="94">
        <v>3.9190370589494705E-2</v>
      </c>
      <c r="AS23" s="94">
        <v>0.16322280466556549</v>
      </c>
      <c r="AT23" s="94">
        <v>4.2180903392363689E-7</v>
      </c>
    </row>
    <row r="24" spans="1:46" x14ac:dyDescent="0.25">
      <c r="A24" s="93" t="s">
        <v>68</v>
      </c>
      <c r="B24" s="94">
        <v>0.4312385618686676</v>
      </c>
      <c r="C24" s="94">
        <v>3.4417867660522461E-2</v>
      </c>
      <c r="D24" s="94">
        <v>0.20081216096878052</v>
      </c>
      <c r="E24" s="94">
        <v>0.57772493362426758</v>
      </c>
      <c r="F24" s="94">
        <v>0.18704502284526825</v>
      </c>
      <c r="G24" s="94">
        <v>0.18570791184902191</v>
      </c>
      <c r="H24" s="94">
        <v>8.795127272605896E-2</v>
      </c>
      <c r="I24" s="94">
        <v>0.29356709122657776</v>
      </c>
      <c r="J24" s="94">
        <v>0.40350615978240967</v>
      </c>
      <c r="K24" s="94">
        <v>2.9267568141222E-2</v>
      </c>
      <c r="L24" s="94">
        <v>2.8277125209569931E-2</v>
      </c>
      <c r="M24" s="94">
        <v>0.76932603120803833</v>
      </c>
      <c r="N24" s="94">
        <v>7.5471699237823486E-2</v>
      </c>
      <c r="O24" s="94">
        <v>0.1120685413479805</v>
      </c>
      <c r="P24" s="94">
        <v>0.23602238297462463</v>
      </c>
      <c r="Q24" s="94">
        <v>0.32590502500534058</v>
      </c>
      <c r="R24" s="94">
        <v>9.2210173606872559E-2</v>
      </c>
      <c r="S24" s="94">
        <v>5.8881789445877075E-2</v>
      </c>
      <c r="T24" s="94">
        <v>0.15975832939147949</v>
      </c>
      <c r="U24" s="94">
        <v>0.12722229957580566</v>
      </c>
      <c r="V24" s="94">
        <v>0.29034814238548279</v>
      </c>
      <c r="W24" s="94">
        <v>0.25503888726234436</v>
      </c>
      <c r="X24" s="94">
        <v>0.45461297035217285</v>
      </c>
      <c r="Y24" s="94">
        <v>0.27993032336235046</v>
      </c>
      <c r="Z24" s="94">
        <v>0.20036721229553223</v>
      </c>
      <c r="AA24" s="94">
        <v>4.0864367038011551E-2</v>
      </c>
      <c r="AB24" s="94">
        <v>0.16840073466300964</v>
      </c>
      <c r="AC24" s="94">
        <v>2.0902970805764198E-2</v>
      </c>
      <c r="AD24" s="94">
        <v>0.12993738055229187</v>
      </c>
      <c r="AE24" s="94">
        <v>3.35671566426754E-2</v>
      </c>
      <c r="AF24" s="94">
        <v>1.1487218551337719E-2</v>
      </c>
      <c r="AG24" s="94">
        <v>0.47026976943016052</v>
      </c>
      <c r="AH24" s="94">
        <v>4.4766005128622055E-2</v>
      </c>
      <c r="AI24" s="94">
        <v>0.15383300185203552</v>
      </c>
      <c r="AJ24" s="94">
        <v>4.4039152562618256E-2</v>
      </c>
      <c r="AK24" s="94">
        <v>0.22541415691375732</v>
      </c>
      <c r="AL24" s="94">
        <v>5.0578910857439041E-2</v>
      </c>
      <c r="AM24" s="94">
        <v>1.395087968558073E-2</v>
      </c>
      <c r="AN24" s="94">
        <v>9.5820106565952301E-2</v>
      </c>
      <c r="AO24" s="94">
        <v>0.1402662992477417</v>
      </c>
      <c r="AP24" s="94">
        <v>9.3096774071455002E-3</v>
      </c>
      <c r="AQ24" s="94">
        <v>3.0159637331962585E-2</v>
      </c>
      <c r="AR24" s="94">
        <v>4.0129274129867554E-2</v>
      </c>
      <c r="AS24" s="94">
        <v>0.19301712512969971</v>
      </c>
      <c r="AT24" s="94">
        <v>3.4817694686353207E-3</v>
      </c>
    </row>
    <row r="25" spans="1:46" x14ac:dyDescent="0.25">
      <c r="A25" s="93" t="s">
        <v>69</v>
      </c>
      <c r="B25" s="94">
        <v>0.41124418377876282</v>
      </c>
      <c r="C25" s="94">
        <v>3.6053832620382309E-2</v>
      </c>
      <c r="D25" s="94">
        <v>0.15997859835624695</v>
      </c>
      <c r="E25" s="94">
        <v>0.58521628379821777</v>
      </c>
      <c r="F25" s="94">
        <v>0.21875128149986267</v>
      </c>
      <c r="G25" s="94">
        <v>0.27390211820602417</v>
      </c>
      <c r="H25" s="94">
        <v>0.12092027813196182</v>
      </c>
      <c r="I25" s="94">
        <v>0.36926370859146118</v>
      </c>
      <c r="J25" s="94">
        <v>0.18693666160106659</v>
      </c>
      <c r="K25" s="94">
        <v>4.8977240920066833E-2</v>
      </c>
      <c r="L25" s="94">
        <v>6.1736018396914005E-3</v>
      </c>
      <c r="M25" s="94">
        <v>0.47808369994163513</v>
      </c>
      <c r="N25" s="94">
        <v>0.23052228987216949</v>
      </c>
      <c r="O25" s="94">
        <v>0.21747541427612305</v>
      </c>
      <c r="P25" s="94">
        <v>0.17286084592342377</v>
      </c>
      <c r="Q25" s="94">
        <v>0.26139029860496521</v>
      </c>
      <c r="R25" s="94">
        <v>7.5400255620479584E-2</v>
      </c>
      <c r="S25" s="94">
        <v>0.11157756298780441</v>
      </c>
      <c r="T25" s="94">
        <v>0.23381488025188446</v>
      </c>
      <c r="U25" s="94">
        <v>0.14495617151260376</v>
      </c>
      <c r="V25" s="94">
        <v>0.4019014835357666</v>
      </c>
      <c r="W25" s="94">
        <v>0.23665472865104675</v>
      </c>
      <c r="X25" s="94">
        <v>0.36144378781318665</v>
      </c>
      <c r="Y25" s="94">
        <v>5.9970434755086899E-2</v>
      </c>
      <c r="Z25" s="94">
        <v>6.2487512826919556E-2</v>
      </c>
      <c r="AA25" s="94">
        <v>2.2453952580690384E-2</v>
      </c>
      <c r="AB25" s="94">
        <v>7.9587675631046295E-2</v>
      </c>
      <c r="AC25" s="94">
        <v>1.6380997840315104E-3</v>
      </c>
      <c r="AD25" s="94">
        <v>9.153381735086441E-2</v>
      </c>
      <c r="AE25" s="94">
        <v>4.6346238814294338E-3</v>
      </c>
      <c r="AF25" s="94">
        <v>1.3464380986988544E-2</v>
      </c>
      <c r="AG25" s="94">
        <v>0.43945023417472839</v>
      </c>
      <c r="AH25" s="94">
        <v>2.8111129999160767E-2</v>
      </c>
      <c r="AI25" s="94">
        <v>0.13816758990287781</v>
      </c>
      <c r="AJ25" s="94">
        <v>5.0714209675788879E-2</v>
      </c>
      <c r="AK25" s="94">
        <v>0.25562518835067749</v>
      </c>
      <c r="AL25" s="94">
        <v>6.3920065760612488E-2</v>
      </c>
      <c r="AM25" s="94">
        <v>1.1771099641919136E-2</v>
      </c>
      <c r="AN25" s="94">
        <v>9.4149842858314514E-2</v>
      </c>
      <c r="AO25" s="94">
        <v>0.11502333730459213</v>
      </c>
      <c r="AP25" s="94">
        <v>1.0397796519100666E-2</v>
      </c>
      <c r="AQ25" s="94">
        <v>2.025328204035759E-2</v>
      </c>
      <c r="AR25" s="94">
        <v>4.7471489757299423E-2</v>
      </c>
      <c r="AS25" s="94">
        <v>0.19249117374420166</v>
      </c>
      <c r="AT25" s="94">
        <v>1.4901936992828269E-5</v>
      </c>
    </row>
    <row r="26" spans="1:46" x14ac:dyDescent="0.25">
      <c r="A26" s="93" t="s">
        <v>70</v>
      </c>
      <c r="B26" s="94">
        <v>0.49670329689979553</v>
      </c>
      <c r="C26" s="94">
        <v>0.33761623501777649</v>
      </c>
      <c r="D26" s="94">
        <v>0.22130177915096283</v>
      </c>
      <c r="E26" s="94">
        <v>0.33930686116218567</v>
      </c>
      <c r="F26" s="94">
        <v>0.1017751470208168</v>
      </c>
      <c r="G26" s="94">
        <v>9.4674557447433472E-2</v>
      </c>
      <c r="H26" s="94">
        <v>1.4877430163323879E-2</v>
      </c>
      <c r="I26" s="94">
        <v>0.41707524657249451</v>
      </c>
      <c r="J26" s="94">
        <v>0.45595943927764893</v>
      </c>
      <c r="K26" s="94">
        <v>1.741335541009903E-2</v>
      </c>
      <c r="L26" s="94">
        <v>4.2265425436198711E-3</v>
      </c>
      <c r="M26" s="94">
        <v>0.91732883453369141</v>
      </c>
      <c r="N26" s="94">
        <v>4.6830091625452042E-2</v>
      </c>
      <c r="O26" s="94">
        <v>2.3161454126238823E-2</v>
      </c>
      <c r="P26" s="94">
        <v>0.44480136036872864</v>
      </c>
      <c r="Q26" s="94">
        <v>0.46745562553405762</v>
      </c>
      <c r="R26" s="94">
        <v>3.5333897918462753E-2</v>
      </c>
      <c r="S26" s="94">
        <v>3.3474218100309372E-2</v>
      </c>
      <c r="T26" s="94">
        <v>1.6060862690210342E-2</v>
      </c>
      <c r="U26" s="94">
        <v>2.874049125239253E-3</v>
      </c>
      <c r="V26" s="94">
        <v>0.35384616255760193</v>
      </c>
      <c r="W26" s="94">
        <v>0.38529163599014282</v>
      </c>
      <c r="X26" s="94">
        <v>0.26086220145225525</v>
      </c>
      <c r="Y26" s="94">
        <v>1.824573241174221E-2</v>
      </c>
      <c r="Z26" s="94">
        <v>1.2721794657409191E-2</v>
      </c>
      <c r="AA26" s="94">
        <v>6.6956812515854836E-3</v>
      </c>
      <c r="AB26" s="94">
        <v>8.6039505898952484E-2</v>
      </c>
      <c r="AC26" s="94">
        <v>1.6739203420002013E-4</v>
      </c>
      <c r="AD26" s="94">
        <v>0.14278540015220642</v>
      </c>
      <c r="AE26" s="94">
        <v>1.9584868103265762E-2</v>
      </c>
      <c r="AF26" s="94">
        <v>6.6956812515854836E-3</v>
      </c>
      <c r="AG26" s="94">
        <v>0.25661197304725647</v>
      </c>
      <c r="AH26" s="94">
        <v>4.1646536439657211E-2</v>
      </c>
      <c r="AI26" s="94">
        <v>0.10734661668539047</v>
      </c>
      <c r="AJ26" s="94">
        <v>4.211059957742691E-2</v>
      </c>
      <c r="AK26" s="94">
        <v>0.24912899732589722</v>
      </c>
      <c r="AL26" s="94">
        <v>3.8688432425260544E-2</v>
      </c>
      <c r="AM26" s="94">
        <v>9.8214298486709595E-3</v>
      </c>
      <c r="AN26" s="94">
        <v>0.11770159006118774</v>
      </c>
      <c r="AO26" s="94">
        <v>0.1297200471162796</v>
      </c>
      <c r="AP26" s="94">
        <v>1.2751732021570206E-2</v>
      </c>
      <c r="AQ26" s="94">
        <v>1.876249723136425E-2</v>
      </c>
      <c r="AR26" s="94">
        <v>5.644569918513298E-2</v>
      </c>
      <c r="AS26" s="94">
        <v>0.21752221882343292</v>
      </c>
      <c r="AT26" s="94">
        <v>1.4621532784531155E-7</v>
      </c>
    </row>
    <row r="27" spans="1:46" x14ac:dyDescent="0.25">
      <c r="A27" s="93" t="s">
        <v>71</v>
      </c>
      <c r="B27" s="94">
        <v>0.45148122310638428</v>
      </c>
      <c r="C27" s="94">
        <v>0.11514707654714584</v>
      </c>
      <c r="D27" s="94">
        <v>0.16999895870685577</v>
      </c>
      <c r="E27" s="94">
        <v>0.51742905378341675</v>
      </c>
      <c r="F27" s="94">
        <v>0.19742488861083984</v>
      </c>
      <c r="G27" s="94">
        <v>0.23751701414585114</v>
      </c>
      <c r="H27" s="94">
        <v>8.0916985869407654E-2</v>
      </c>
      <c r="I27" s="94">
        <v>0.21145190298557281</v>
      </c>
      <c r="J27" s="94">
        <v>0.43577933311462402</v>
      </c>
      <c r="K27" s="94">
        <v>3.4334763884544373E-2</v>
      </c>
      <c r="L27" s="94">
        <v>1.3608290813863277E-2</v>
      </c>
      <c r="M27" s="94">
        <v>0.72019261121749878</v>
      </c>
      <c r="N27" s="94">
        <v>9.2745736241340637E-2</v>
      </c>
      <c r="O27" s="94">
        <v>0.15848425030708313</v>
      </c>
      <c r="P27" s="94">
        <v>0.29446247220039368</v>
      </c>
      <c r="Q27" s="94">
        <v>0.33026275038719177</v>
      </c>
      <c r="R27" s="94">
        <v>1.9470322877168655E-2</v>
      </c>
      <c r="S27" s="94">
        <v>0.18130430579185486</v>
      </c>
      <c r="T27" s="94">
        <v>0.12257929146289825</v>
      </c>
      <c r="U27" s="94">
        <v>5.1920861005783081E-2</v>
      </c>
      <c r="V27" s="94">
        <v>0.39568722248077393</v>
      </c>
      <c r="W27" s="94">
        <v>0.27959802746772766</v>
      </c>
      <c r="X27" s="94">
        <v>0.32471475005149841</v>
      </c>
      <c r="Y27" s="94">
        <v>7.7488861978054047E-2</v>
      </c>
      <c r="Z27" s="94">
        <v>4.6928416937589645E-2</v>
      </c>
      <c r="AA27" s="94">
        <v>1.7921889200806618E-2</v>
      </c>
      <c r="AB27" s="94">
        <v>0.17725059390068054</v>
      </c>
      <c r="AC27" s="94">
        <v>4.3509788811206818E-3</v>
      </c>
      <c r="AD27" s="94">
        <v>8.0285921692848206E-2</v>
      </c>
      <c r="AE27" s="94">
        <v>1.3260126113891602E-2</v>
      </c>
      <c r="AF27" s="94">
        <v>9.1163367033004761E-3</v>
      </c>
      <c r="AG27" s="94">
        <v>0.17062053084373474</v>
      </c>
      <c r="AH27" s="94">
        <v>2.7783341705799103E-2</v>
      </c>
      <c r="AI27" s="94">
        <v>0.13759157061576843</v>
      </c>
      <c r="AJ27" s="94">
        <v>5.1568090915679932E-2</v>
      </c>
      <c r="AK27" s="94">
        <v>0.239490807056427</v>
      </c>
      <c r="AL27" s="94">
        <v>6.2439773231744766E-2</v>
      </c>
      <c r="AM27" s="94">
        <v>1.8750695511698723E-2</v>
      </c>
      <c r="AN27" s="94">
        <v>0.10888133198022842</v>
      </c>
      <c r="AO27" s="94">
        <v>9.961932897567749E-2</v>
      </c>
      <c r="AP27" s="94">
        <v>6.6553889773786068E-3</v>
      </c>
      <c r="AQ27" s="94">
        <v>2.7081819251179695E-2</v>
      </c>
      <c r="AR27" s="94">
        <v>4.2001619935035706E-2</v>
      </c>
      <c r="AS27" s="94">
        <v>0.20591957867145538</v>
      </c>
      <c r="AT27" s="94">
        <v>0</v>
      </c>
    </row>
    <row r="28" spans="1:46" x14ac:dyDescent="0.25">
      <c r="A28" s="93" t="s">
        <v>72</v>
      </c>
      <c r="B28" s="94">
        <v>0.47882735729217529</v>
      </c>
      <c r="C28" s="94">
        <v>0.33496201038360596</v>
      </c>
      <c r="D28" s="94">
        <v>0.19761128723621368</v>
      </c>
      <c r="E28" s="94">
        <v>0.35884907841682434</v>
      </c>
      <c r="F28" s="94">
        <v>0.10857763141393661</v>
      </c>
      <c r="G28" s="94">
        <v>0.11292073875665665</v>
      </c>
      <c r="H28" s="94">
        <v>4.4516827911138535E-2</v>
      </c>
      <c r="I28" s="94">
        <v>3.0944624915719032E-2</v>
      </c>
      <c r="J28" s="94">
        <v>0.61563515663146973</v>
      </c>
      <c r="K28" s="94">
        <v>0.19598263502120972</v>
      </c>
      <c r="L28" s="94">
        <v>9.7719868645071983E-3</v>
      </c>
      <c r="M28" s="94">
        <v>0.78718781471252441</v>
      </c>
      <c r="N28" s="94">
        <v>0.11889250576496124</v>
      </c>
      <c r="O28" s="94">
        <v>7.7633008360862732E-2</v>
      </c>
      <c r="P28" s="94">
        <v>0.38382193446159363</v>
      </c>
      <c r="Q28" s="94">
        <v>0.48914223909378052</v>
      </c>
      <c r="R28" s="94">
        <v>2.4972856044769287E-2</v>
      </c>
      <c r="S28" s="94">
        <v>4.5602604746818542E-2</v>
      </c>
      <c r="T28" s="94">
        <v>2.4972856044769287E-2</v>
      </c>
      <c r="U28" s="94">
        <v>3.1487513333559036E-2</v>
      </c>
      <c r="V28" s="94">
        <v>0.41530945897102356</v>
      </c>
      <c r="W28" s="94">
        <v>0.33984798192977905</v>
      </c>
      <c r="X28" s="94">
        <v>0.24484255909919739</v>
      </c>
      <c r="Y28" s="94">
        <v>1.6729626804590225E-2</v>
      </c>
      <c r="Z28" s="94">
        <v>5.5585537105798721E-2</v>
      </c>
      <c r="AA28" s="94">
        <v>1.726929284632206E-2</v>
      </c>
      <c r="AB28" s="94">
        <v>7.0696167647838593E-2</v>
      </c>
      <c r="AC28" s="94">
        <v>1.618996262550354E-3</v>
      </c>
      <c r="AD28" s="94">
        <v>4.047490656375885E-2</v>
      </c>
      <c r="AE28" s="94">
        <v>4.856988787651062E-3</v>
      </c>
      <c r="AF28" s="94">
        <v>2.1586616057902575E-3</v>
      </c>
      <c r="AG28" s="94">
        <v>5.7204533368349075E-2</v>
      </c>
      <c r="AH28" s="94">
        <v>2.6581160724163055E-2</v>
      </c>
      <c r="AI28" s="94">
        <v>0.10125899314880371</v>
      </c>
      <c r="AJ28" s="94">
        <v>7.631288468837738E-2</v>
      </c>
      <c r="AK28" s="94">
        <v>0.22933454811573029</v>
      </c>
      <c r="AL28" s="94">
        <v>4.9231063574552536E-2</v>
      </c>
      <c r="AM28" s="94">
        <v>1.1895646341145039E-2</v>
      </c>
      <c r="AN28" s="94">
        <v>0.14367519319057465</v>
      </c>
      <c r="AO28" s="94">
        <v>4.4545147567987442E-2</v>
      </c>
      <c r="AP28" s="94">
        <v>2.6629775762557983E-2</v>
      </c>
      <c r="AQ28" s="94">
        <v>3.7309028208255768E-2</v>
      </c>
      <c r="AR28" s="94">
        <v>7.6881326735019684E-2</v>
      </c>
      <c r="AS28" s="94">
        <v>0.20073281228542328</v>
      </c>
      <c r="AT28" s="94">
        <v>2.1935738623142242E-3</v>
      </c>
    </row>
    <row r="29" spans="1:46" x14ac:dyDescent="0.25">
      <c r="A29" s="93" t="s">
        <v>73</v>
      </c>
      <c r="B29" s="94">
        <v>0.4608759880065918</v>
      </c>
      <c r="C29" s="94">
        <v>4.6013779938220978E-2</v>
      </c>
      <c r="D29" s="94">
        <v>0.18774606287479401</v>
      </c>
      <c r="E29" s="94">
        <v>0.58858269453048706</v>
      </c>
      <c r="F29" s="94">
        <v>0.17765748500823975</v>
      </c>
      <c r="G29" s="94">
        <v>0.4997539222240448</v>
      </c>
      <c r="H29" s="94">
        <v>7.2588585317134857E-2</v>
      </c>
      <c r="I29" s="94">
        <v>0.19069881737232208</v>
      </c>
      <c r="J29" s="94">
        <v>0.20423229038715363</v>
      </c>
      <c r="K29" s="94">
        <v>3.2726377248764038E-2</v>
      </c>
      <c r="L29" s="94">
        <v>2.657480351626873E-2</v>
      </c>
      <c r="M29" s="94">
        <v>0.58735233545303345</v>
      </c>
      <c r="N29" s="94">
        <v>0.18257874250411987</v>
      </c>
      <c r="O29" s="94">
        <v>0.17544291913509369</v>
      </c>
      <c r="P29" s="94">
        <v>5.1427166908979416E-2</v>
      </c>
      <c r="Q29" s="94">
        <v>0.26279526948928833</v>
      </c>
      <c r="R29" s="94">
        <v>0.17814961075782776</v>
      </c>
      <c r="S29" s="94">
        <v>7.3818899691104889E-2</v>
      </c>
      <c r="T29" s="94">
        <v>0.26550197601318359</v>
      </c>
      <c r="U29" s="94">
        <v>0.16830708086490631</v>
      </c>
      <c r="V29" s="94">
        <v>0.50196850299835205</v>
      </c>
      <c r="W29" s="94">
        <v>0.19365157186985016</v>
      </c>
      <c r="X29" s="94">
        <v>0.3043799102306366</v>
      </c>
      <c r="Y29" s="94">
        <v>6.433463841676712E-2</v>
      </c>
      <c r="Z29" s="94">
        <v>2.5195695459842682E-2</v>
      </c>
      <c r="AA29" s="94">
        <v>3.1800391152501106E-3</v>
      </c>
      <c r="AB29" s="94">
        <v>0.16634051501750946</v>
      </c>
      <c r="AC29" s="94">
        <v>2.4461839348077774E-4</v>
      </c>
      <c r="AD29" s="94">
        <v>3.7915851920843124E-2</v>
      </c>
      <c r="AE29" s="94">
        <v>3.9138942956924438E-3</v>
      </c>
      <c r="AF29" s="94">
        <v>5.3816046565771103E-3</v>
      </c>
      <c r="AG29" s="94">
        <v>4.5743640512228012E-2</v>
      </c>
      <c r="AH29" s="94">
        <v>2.3064376786351204E-2</v>
      </c>
      <c r="AI29" s="94">
        <v>0.12474352866411209</v>
      </c>
      <c r="AJ29" s="94">
        <v>5.9172984212636948E-2</v>
      </c>
      <c r="AK29" s="94">
        <v>0.23661629855632782</v>
      </c>
      <c r="AL29" s="94">
        <v>6.5510548651218414E-2</v>
      </c>
      <c r="AM29" s="94">
        <v>1.8452666699886322E-2</v>
      </c>
      <c r="AN29" s="94">
        <v>9.3864217400550842E-2</v>
      </c>
      <c r="AO29" s="94">
        <v>0.1043911874294281</v>
      </c>
      <c r="AP29" s="94">
        <v>1.6503196209669113E-2</v>
      </c>
      <c r="AQ29" s="94">
        <v>2.6373432949185371E-2</v>
      </c>
      <c r="AR29" s="94">
        <v>5.175955593585968E-2</v>
      </c>
      <c r="AS29" s="94">
        <v>0.20261240005493164</v>
      </c>
      <c r="AT29" s="94">
        <v>0</v>
      </c>
    </row>
    <row r="30" spans="1:46" x14ac:dyDescent="0.25">
      <c r="A30" s="93" t="s">
        <v>74</v>
      </c>
      <c r="B30" s="94">
        <v>0.35306808352470398</v>
      </c>
      <c r="C30" s="94">
        <v>7.3585808277130127E-2</v>
      </c>
      <c r="D30" s="94">
        <v>0.15100671350955963</v>
      </c>
      <c r="E30" s="94">
        <v>0.51653885841369629</v>
      </c>
      <c r="F30" s="94">
        <v>0.25886863470077515</v>
      </c>
      <c r="G30" s="94">
        <v>0.69750720262527466</v>
      </c>
      <c r="H30" s="94">
        <v>0.11097794771194458</v>
      </c>
      <c r="I30" s="94">
        <v>5.9204217046499252E-2</v>
      </c>
      <c r="J30" s="94">
        <v>0.12008628994226456</v>
      </c>
      <c r="K30" s="94">
        <v>1.2224352918565273E-2</v>
      </c>
      <c r="L30" s="94">
        <v>1.054650079458952E-2</v>
      </c>
      <c r="M30" s="94">
        <v>0.4014860987663269</v>
      </c>
      <c r="N30" s="94">
        <v>0.25359541177749634</v>
      </c>
      <c r="O30" s="94">
        <v>0.28499519824981689</v>
      </c>
      <c r="P30" s="94">
        <v>9.1083414852619171E-2</v>
      </c>
      <c r="Q30" s="94">
        <v>0.13902205228805542</v>
      </c>
      <c r="R30" s="94">
        <v>3.9069991558790207E-2</v>
      </c>
      <c r="S30" s="94">
        <v>0.2056567519903183</v>
      </c>
      <c r="T30" s="94">
        <v>0.31399807333946228</v>
      </c>
      <c r="U30" s="94">
        <v>0.21116970479488373</v>
      </c>
      <c r="V30" s="94">
        <v>0.46931928396224976</v>
      </c>
      <c r="W30" s="94">
        <v>0.4695589542388916</v>
      </c>
      <c r="X30" s="94">
        <v>6.1121765524148941E-2</v>
      </c>
      <c r="Y30" s="94">
        <v>0.10191678255796432</v>
      </c>
      <c r="Z30" s="94">
        <v>2.0336605608463287E-2</v>
      </c>
      <c r="AA30" s="94">
        <v>5.3763440810143948E-3</v>
      </c>
      <c r="AB30" s="94">
        <v>6.0776062309741974E-3</v>
      </c>
      <c r="AC30" s="94">
        <v>4.908835981041193E-3</v>
      </c>
      <c r="AD30" s="94">
        <v>3.856942430138588E-2</v>
      </c>
      <c r="AE30" s="94">
        <v>1.00514255464077E-2</v>
      </c>
      <c r="AF30" s="94">
        <v>5.8438521809875965E-3</v>
      </c>
      <c r="AG30" s="94">
        <v>0.2007947713136673</v>
      </c>
      <c r="AH30" s="94">
        <v>5.5385369807481766E-2</v>
      </c>
      <c r="AI30" s="94">
        <v>0.14206765592098236</v>
      </c>
      <c r="AJ30" s="94">
        <v>7.07550048828125E-2</v>
      </c>
      <c r="AK30" s="94">
        <v>0.15950869023799896</v>
      </c>
      <c r="AL30" s="94">
        <v>4.8087634146213531E-2</v>
      </c>
      <c r="AM30" s="94">
        <v>1.2730411253869534E-2</v>
      </c>
      <c r="AN30" s="94">
        <v>0.22655446827411652</v>
      </c>
      <c r="AO30" s="94">
        <v>4.3900620192289352E-2</v>
      </c>
      <c r="AP30" s="94">
        <v>1.3899337500333786E-2</v>
      </c>
      <c r="AQ30" s="94">
        <v>2.4656374007463455E-2</v>
      </c>
      <c r="AR30" s="94">
        <v>4.3366774916648865E-2</v>
      </c>
      <c r="AS30" s="94">
        <v>0.20095047354698181</v>
      </c>
      <c r="AT30" s="94">
        <v>1.3522564433515072E-2</v>
      </c>
    </row>
    <row r="31" spans="1:46" x14ac:dyDescent="0.25">
      <c r="A31" s="93" t="s">
        <v>75</v>
      </c>
      <c r="B31" s="94">
        <v>0.34091866016387939</v>
      </c>
      <c r="C31" s="94">
        <v>6.6582381725311279E-2</v>
      </c>
      <c r="D31" s="94">
        <v>0.17909818887710571</v>
      </c>
      <c r="E31" s="94">
        <v>0.5195954442024231</v>
      </c>
      <c r="F31" s="94">
        <v>0.23472398519515991</v>
      </c>
      <c r="G31" s="94">
        <v>0.31984829902648926</v>
      </c>
      <c r="H31" s="94">
        <v>0.13063631951808929</v>
      </c>
      <c r="I31" s="94">
        <v>0.11883691698312759</v>
      </c>
      <c r="J31" s="94">
        <v>0.41592919826507568</v>
      </c>
      <c r="K31" s="94">
        <v>1.4749262481927872E-2</v>
      </c>
      <c r="L31" s="94">
        <v>7.1639274246990681E-3</v>
      </c>
      <c r="M31" s="94">
        <v>0.48546144366264343</v>
      </c>
      <c r="N31" s="94">
        <v>0.19300463795661926</v>
      </c>
      <c r="O31" s="94">
        <v>0.28445005416870117</v>
      </c>
      <c r="P31" s="94">
        <v>0.10830172896385193</v>
      </c>
      <c r="Q31" s="94">
        <v>0.18415507674217224</v>
      </c>
      <c r="R31" s="94">
        <v>0.18415507674217224</v>
      </c>
      <c r="S31" s="94">
        <v>0.26337969303131104</v>
      </c>
      <c r="T31" s="94">
        <v>0.14833544194698334</v>
      </c>
      <c r="U31" s="94">
        <v>0.11167299002408981</v>
      </c>
      <c r="V31" s="94">
        <v>0.47281920909881592</v>
      </c>
      <c r="W31" s="94">
        <v>0.26843658089637756</v>
      </c>
      <c r="X31" s="94">
        <v>0.25874421000480652</v>
      </c>
      <c r="Y31" s="94">
        <v>5.0458714365959167E-2</v>
      </c>
      <c r="Z31" s="94">
        <v>6.8807341158390045E-2</v>
      </c>
      <c r="AA31" s="94">
        <v>1.751459576189518E-2</v>
      </c>
      <c r="AB31" s="94">
        <v>4.0033362805843353E-2</v>
      </c>
      <c r="AC31" s="94">
        <v>8.3402832970023155E-3</v>
      </c>
      <c r="AD31" s="94">
        <v>6.6722266376018524E-2</v>
      </c>
      <c r="AE31" s="94">
        <v>1.4595496468245983E-2</v>
      </c>
      <c r="AF31" s="94">
        <v>3.7531275302171707E-3</v>
      </c>
      <c r="AG31" s="94">
        <v>0.33611342310905457</v>
      </c>
      <c r="AH31" s="94">
        <v>2.5805534794926643E-2</v>
      </c>
      <c r="AI31" s="94">
        <v>0.14231126010417938</v>
      </c>
      <c r="AJ31" s="94">
        <v>4.6359032392501831E-2</v>
      </c>
      <c r="AK31" s="94">
        <v>0.23160900175571442</v>
      </c>
      <c r="AL31" s="94">
        <v>5.1510784775018692E-2</v>
      </c>
      <c r="AM31" s="94">
        <v>1.7992356792092323E-2</v>
      </c>
      <c r="AN31" s="94">
        <v>0.10556667298078537</v>
      </c>
      <c r="AO31" s="94">
        <v>0.10430537909269333</v>
      </c>
      <c r="AP31" s="94">
        <v>4.1471743024885654E-3</v>
      </c>
      <c r="AQ31" s="94">
        <v>3.1187502667307854E-2</v>
      </c>
      <c r="AR31" s="94">
        <v>4.7274287790060043E-2</v>
      </c>
      <c r="AS31" s="94">
        <v>0.21548593044281006</v>
      </c>
      <c r="AT31" s="94">
        <v>2.2506085224449635E-3</v>
      </c>
    </row>
    <row r="32" spans="1:46" x14ac:dyDescent="0.25">
      <c r="A32" s="93" t="s">
        <v>76</v>
      </c>
      <c r="B32" s="94">
        <v>0.35299640893936157</v>
      </c>
      <c r="C32" s="94">
        <v>4.9854874610900879E-2</v>
      </c>
      <c r="D32" s="94">
        <v>0.12071026116609573</v>
      </c>
      <c r="E32" s="94">
        <v>0.54789143800735474</v>
      </c>
      <c r="F32" s="94">
        <v>0.28154346346855164</v>
      </c>
      <c r="G32" s="94">
        <v>0.64068633317947388</v>
      </c>
      <c r="H32" s="94">
        <v>5.0879288464784622E-2</v>
      </c>
      <c r="I32" s="94">
        <v>0.19233396649360657</v>
      </c>
      <c r="J32" s="94">
        <v>0.109185591340065</v>
      </c>
      <c r="K32" s="94">
        <v>6.9148028269410133E-3</v>
      </c>
      <c r="L32" s="94">
        <v>2.9878778383135796E-2</v>
      </c>
      <c r="M32" s="94">
        <v>0.54037904739379883</v>
      </c>
      <c r="N32" s="94">
        <v>0.20616357028484344</v>
      </c>
      <c r="O32" s="94">
        <v>0.20898070931434631</v>
      </c>
      <c r="P32" s="94">
        <v>9.6721872687339783E-2</v>
      </c>
      <c r="Q32" s="94">
        <v>0.19685846567153931</v>
      </c>
      <c r="R32" s="94">
        <v>5.7281885296106339E-2</v>
      </c>
      <c r="S32" s="94">
        <v>0.36546012759208679</v>
      </c>
      <c r="T32" s="94">
        <v>0.1810653954744339</v>
      </c>
      <c r="U32" s="94">
        <v>0.10261225700378418</v>
      </c>
      <c r="V32" s="94">
        <v>0.47626772522926331</v>
      </c>
      <c r="W32" s="94">
        <v>0.31739798188209534</v>
      </c>
      <c r="X32" s="94">
        <v>0.20633430778980255</v>
      </c>
      <c r="Y32" s="94">
        <v>1.8794775009155273E-2</v>
      </c>
      <c r="Z32" s="94">
        <v>6.6582383587956429E-3</v>
      </c>
      <c r="AA32" s="94">
        <v>2.1070374641567469E-3</v>
      </c>
      <c r="AB32" s="94">
        <v>3.8348082453012466E-2</v>
      </c>
      <c r="AC32" s="94">
        <v>1.0956594487652183E-3</v>
      </c>
      <c r="AD32" s="94">
        <v>3.8095239549875259E-2</v>
      </c>
      <c r="AE32" s="94">
        <v>7.3324902914464474E-3</v>
      </c>
      <c r="AF32" s="94">
        <v>2.2756005637347698E-3</v>
      </c>
      <c r="AG32" s="94">
        <v>0.1349346786737442</v>
      </c>
      <c r="AH32" s="94">
        <v>4.4420871883630753E-2</v>
      </c>
      <c r="AI32" s="94">
        <v>0.17524178326129913</v>
      </c>
      <c r="AJ32" s="94">
        <v>4.0338095277547836E-2</v>
      </c>
      <c r="AK32" s="94">
        <v>0.23551926016807556</v>
      </c>
      <c r="AL32" s="94">
        <v>6.1003278940916061E-2</v>
      </c>
      <c r="AM32" s="94">
        <v>1.8705446273088455E-2</v>
      </c>
      <c r="AN32" s="94">
        <v>9.0847589075565338E-2</v>
      </c>
      <c r="AO32" s="94">
        <v>6.0187205672264099E-2</v>
      </c>
      <c r="AP32" s="94">
        <v>3.1265530269593E-3</v>
      </c>
      <c r="AQ32" s="94">
        <v>3.273642435669899E-2</v>
      </c>
      <c r="AR32" s="94">
        <v>4.9051683396100998E-2</v>
      </c>
      <c r="AS32" s="94">
        <v>0.22709205746650696</v>
      </c>
      <c r="AT32" s="94">
        <v>6.1505776830017567E-3</v>
      </c>
    </row>
    <row r="33" spans="1:46" x14ac:dyDescent="0.25">
      <c r="A33" s="93" t="s">
        <v>77</v>
      </c>
      <c r="B33" s="94">
        <v>0.39560621976852417</v>
      </c>
      <c r="C33" s="94">
        <v>0.15477369725704193</v>
      </c>
      <c r="D33" s="94">
        <v>0.1835150271654129</v>
      </c>
      <c r="E33" s="94">
        <v>0.49768748879432678</v>
      </c>
      <c r="F33" s="94">
        <v>0.16402378678321838</v>
      </c>
      <c r="G33" s="94">
        <v>0.71225637197494507</v>
      </c>
      <c r="H33" s="94">
        <v>2.675916813313961E-2</v>
      </c>
      <c r="I33" s="94">
        <v>2.2134127095341682E-2</v>
      </c>
      <c r="J33" s="94">
        <v>0.11595639586448669</v>
      </c>
      <c r="K33" s="94">
        <v>0.12289395183324814</v>
      </c>
      <c r="L33" s="94">
        <v>4.179055243730545E-2</v>
      </c>
      <c r="M33" s="94">
        <v>0.71704655885696411</v>
      </c>
      <c r="N33" s="94">
        <v>0.11595639586448669</v>
      </c>
      <c r="O33" s="94">
        <v>0.11810373514890671</v>
      </c>
      <c r="P33" s="94">
        <v>0.2329038679599762</v>
      </c>
      <c r="Q33" s="94">
        <v>0.39230260252952576</v>
      </c>
      <c r="R33" s="94">
        <v>4.2781632393598557E-2</v>
      </c>
      <c r="S33" s="94">
        <v>0.11975553631782532</v>
      </c>
      <c r="T33" s="94">
        <v>0.11430459469556808</v>
      </c>
      <c r="U33" s="94">
        <v>9.7951769828796387E-2</v>
      </c>
      <c r="V33" s="94">
        <v>0.40403038263320923</v>
      </c>
      <c r="W33" s="94">
        <v>0.29286423325538635</v>
      </c>
      <c r="X33" s="94">
        <v>0.30310538411140442</v>
      </c>
      <c r="Y33" s="94">
        <v>7.8782021999359131E-2</v>
      </c>
      <c r="Z33" s="94">
        <v>3.3188335597515106E-2</v>
      </c>
      <c r="AA33" s="94">
        <v>2.5132915005087852E-2</v>
      </c>
      <c r="AB33" s="94">
        <v>7.6687611639499664E-2</v>
      </c>
      <c r="AC33" s="94">
        <v>1.5305300243198872E-2</v>
      </c>
      <c r="AD33" s="94">
        <v>0.12872563302516937</v>
      </c>
      <c r="AE33" s="94">
        <v>3.2382793724536896E-2</v>
      </c>
      <c r="AF33" s="94">
        <v>1.7399709671735764E-2</v>
      </c>
      <c r="AG33" s="94">
        <v>0.22426292300224304</v>
      </c>
      <c r="AH33" s="94">
        <v>4.7571711242198944E-2</v>
      </c>
      <c r="AI33" s="94">
        <v>0.14344726502895355</v>
      </c>
      <c r="AJ33" s="94">
        <v>6.3414528965950012E-2</v>
      </c>
      <c r="AK33" s="94">
        <v>0.26027390360832214</v>
      </c>
      <c r="AL33" s="94">
        <v>4.0035553276538849E-2</v>
      </c>
      <c r="AM33" s="94">
        <v>1.4397202990949154E-2</v>
      </c>
      <c r="AN33" s="94">
        <v>0.12738914787769318</v>
      </c>
      <c r="AO33" s="94">
        <v>3.4860190004110336E-2</v>
      </c>
      <c r="AP33" s="94">
        <v>3.755791112780571E-2</v>
      </c>
      <c r="AQ33" s="94">
        <v>2.5292476639151573E-2</v>
      </c>
      <c r="AR33" s="94">
        <v>7.2894208133220673E-2</v>
      </c>
      <c r="AS33" s="94">
        <v>0.1804376095533371</v>
      </c>
      <c r="AT33" s="94">
        <v>0</v>
      </c>
    </row>
    <row r="34" spans="1:46" x14ac:dyDescent="0.25">
      <c r="A34" s="93" t="s">
        <v>78</v>
      </c>
      <c r="B34" s="94">
        <v>0.35568168759346008</v>
      </c>
      <c r="C34" s="94">
        <v>2.1653421223163605E-2</v>
      </c>
      <c r="D34" s="94">
        <v>0.15621839463710785</v>
      </c>
      <c r="E34" s="94">
        <v>0.57896584272384644</v>
      </c>
      <c r="F34" s="94">
        <v>0.24316234886646271</v>
      </c>
      <c r="G34" s="94">
        <v>0.5501289963722229</v>
      </c>
      <c r="H34" s="94">
        <v>0.1213541105389595</v>
      </c>
      <c r="I34" s="94">
        <v>0.19624316692352295</v>
      </c>
      <c r="J34" s="94">
        <v>0.11458355188369751</v>
      </c>
      <c r="K34" s="94">
        <v>1.7690164968371391E-2</v>
      </c>
      <c r="L34" s="94">
        <v>0.80125916004180908</v>
      </c>
      <c r="M34" s="94">
        <v>0.18627309799194336</v>
      </c>
      <c r="N34" s="94">
        <v>1.2467746622860432E-2</v>
      </c>
      <c r="O34" s="94">
        <v>0</v>
      </c>
      <c r="P34" s="94">
        <v>0.16168850660324097</v>
      </c>
      <c r="Q34" s="94">
        <v>0.11986789107322693</v>
      </c>
      <c r="R34" s="94">
        <v>3.7774795200675726E-3</v>
      </c>
      <c r="S34" s="94">
        <v>0.43754774332046509</v>
      </c>
      <c r="T34" s="94">
        <v>0.14620703458786011</v>
      </c>
      <c r="U34" s="94">
        <v>0.13091133534908295</v>
      </c>
      <c r="V34" s="94">
        <v>0.51935184001922607</v>
      </c>
      <c r="W34" s="94">
        <v>0.32618433237075806</v>
      </c>
      <c r="X34" s="94">
        <v>0.15446382761001587</v>
      </c>
      <c r="Y34" s="94">
        <v>0</v>
      </c>
      <c r="Z34" s="94">
        <v>5.1414038985967636E-2</v>
      </c>
      <c r="AA34" s="94">
        <v>9.7208833321928978E-3</v>
      </c>
      <c r="AB34" s="94">
        <v>1.322778407484293E-2</v>
      </c>
      <c r="AC34" s="94">
        <v>0</v>
      </c>
      <c r="AD34" s="94">
        <v>9.4952933490276337E-2</v>
      </c>
      <c r="AE34" s="94">
        <v>5.8448351919651031E-3</v>
      </c>
      <c r="AF34" s="94">
        <v>1.583232544362545E-2</v>
      </c>
      <c r="AG34" s="94">
        <v>0.62189042568206787</v>
      </c>
      <c r="AH34" s="94">
        <v>4.8298180103302002E-2</v>
      </c>
      <c r="AI34" s="94">
        <v>0.14704661071300507</v>
      </c>
      <c r="AJ34" s="94">
        <v>4.2027000337839127E-2</v>
      </c>
      <c r="AK34" s="94">
        <v>0.28767696022987366</v>
      </c>
      <c r="AL34" s="94">
        <v>7.8806571662425995E-2</v>
      </c>
      <c r="AM34" s="94">
        <v>3.2598018646240234E-2</v>
      </c>
      <c r="AN34" s="94">
        <v>9.2769287526607513E-2</v>
      </c>
      <c r="AO34" s="94">
        <v>4.5509077608585358E-2</v>
      </c>
      <c r="AP34" s="94">
        <v>3.6200324539095163E-3</v>
      </c>
      <c r="AQ34" s="94">
        <v>3.650432825088501E-2</v>
      </c>
      <c r="AR34" s="94">
        <v>5.5682424455881119E-2</v>
      </c>
      <c r="AS34" s="94">
        <v>0.17162050306797028</v>
      </c>
      <c r="AT34" s="94">
        <v>6.139170378446579E-3</v>
      </c>
    </row>
    <row r="35" spans="1:46" x14ac:dyDescent="0.25">
      <c r="A35" s="93" t="s">
        <v>79</v>
      </c>
      <c r="B35" s="94">
        <v>0.4037024974822998</v>
      </c>
      <c r="C35" s="94">
        <v>0.12786823511123657</v>
      </c>
      <c r="D35" s="94">
        <v>0.21615885198116302</v>
      </c>
      <c r="E35" s="94">
        <v>0.47745713591575623</v>
      </c>
      <c r="F35" s="94">
        <v>0.17851577699184418</v>
      </c>
      <c r="G35" s="94">
        <v>0.39824816584587097</v>
      </c>
      <c r="H35" s="94">
        <v>6.4269974827766418E-2</v>
      </c>
      <c r="I35" s="94">
        <v>0.25605890154838562</v>
      </c>
      <c r="J35" s="94">
        <v>0.25729486346244812</v>
      </c>
      <c r="K35" s="94">
        <v>2.4128109216690063E-2</v>
      </c>
      <c r="L35" s="94">
        <v>1.6443656757473946E-2</v>
      </c>
      <c r="M35" s="94">
        <v>0.55604815483093262</v>
      </c>
      <c r="N35" s="94">
        <v>0.27277123928070068</v>
      </c>
      <c r="O35" s="94">
        <v>0.14151754975318909</v>
      </c>
      <c r="P35" s="94">
        <v>0.17593637108802795</v>
      </c>
      <c r="Q35" s="94">
        <v>0.304127037525177</v>
      </c>
      <c r="R35" s="94">
        <v>0.13071632385253906</v>
      </c>
      <c r="S35" s="94">
        <v>9.4040520489215851E-2</v>
      </c>
      <c r="T35" s="94">
        <v>0.15906281769275665</v>
      </c>
      <c r="U35" s="94">
        <v>0.13611693680286407</v>
      </c>
      <c r="V35" s="94">
        <v>0.44862699508666992</v>
      </c>
      <c r="W35" s="94">
        <v>0.48172926902770996</v>
      </c>
      <c r="X35" s="94">
        <v>6.9643720984458923E-2</v>
      </c>
      <c r="Y35" s="94">
        <v>2.9845589771866798E-2</v>
      </c>
      <c r="Z35" s="94">
        <v>5.9425413608551025E-2</v>
      </c>
      <c r="AA35" s="94">
        <v>1.2491029920056462E-3</v>
      </c>
      <c r="AB35" s="94">
        <v>1.1800036765635014E-2</v>
      </c>
      <c r="AC35" s="94">
        <v>2.1792862098664045E-3</v>
      </c>
      <c r="AD35" s="94">
        <v>3.1254153698682785E-2</v>
      </c>
      <c r="AE35" s="94">
        <v>1.5839690342545509E-2</v>
      </c>
      <c r="AF35" s="94">
        <v>1.5414463123306632E-3</v>
      </c>
      <c r="AG35" s="94">
        <v>0.12243867665529251</v>
      </c>
      <c r="AH35" s="94">
        <v>3.8507338613271713E-2</v>
      </c>
      <c r="AI35" s="94">
        <v>0.15595327317714691</v>
      </c>
      <c r="AJ35" s="94">
        <v>5.2688430994749069E-2</v>
      </c>
      <c r="AK35" s="94">
        <v>0.21629661321640015</v>
      </c>
      <c r="AL35" s="94">
        <v>6.1086971312761307E-2</v>
      </c>
      <c r="AM35" s="94">
        <v>1.7534812912344933E-2</v>
      </c>
      <c r="AN35" s="94">
        <v>0.10695213079452515</v>
      </c>
      <c r="AO35" s="94">
        <v>0.10121939331293106</v>
      </c>
      <c r="AP35" s="94">
        <v>6.0137840919196606E-3</v>
      </c>
      <c r="AQ35" s="94">
        <v>2.6154594495892525E-2</v>
      </c>
      <c r="AR35" s="94">
        <v>5.3197477012872696E-2</v>
      </c>
      <c r="AS35" s="94">
        <v>0.202901691198349</v>
      </c>
      <c r="AT35" s="94">
        <v>8.2311970572845894E-7</v>
      </c>
    </row>
    <row r="36" spans="1:46" x14ac:dyDescent="0.25">
      <c r="A36" s="93" t="s">
        <v>80</v>
      </c>
      <c r="B36" s="94">
        <v>0.51985341310501099</v>
      </c>
      <c r="C36" s="94">
        <v>0.19242516160011292</v>
      </c>
      <c r="D36" s="94">
        <v>0.18448381125926971</v>
      </c>
      <c r="E36" s="94">
        <v>0.48320096731185913</v>
      </c>
      <c r="F36" s="94">
        <v>0.13989004492759705</v>
      </c>
      <c r="G36" s="94">
        <v>0.16799022257328033</v>
      </c>
      <c r="H36" s="94">
        <v>7.3304824531078339E-2</v>
      </c>
      <c r="I36" s="94">
        <v>0.20158827304840088</v>
      </c>
      <c r="J36" s="94">
        <v>0.35369578003883362</v>
      </c>
      <c r="K36" s="94">
        <v>0.20342089235782623</v>
      </c>
      <c r="L36" s="94">
        <v>1.5271838754415512E-2</v>
      </c>
      <c r="M36" s="94">
        <v>0.76725715398788452</v>
      </c>
      <c r="N36" s="94">
        <v>8.3689674735069275E-2</v>
      </c>
      <c r="O36" s="94">
        <v>0.10751374810934067</v>
      </c>
      <c r="P36" s="94">
        <v>0.28100183606147766</v>
      </c>
      <c r="Q36" s="94">
        <v>0.40806353092193604</v>
      </c>
      <c r="R36" s="94">
        <v>3.7263285368680954E-2</v>
      </c>
      <c r="S36" s="94">
        <v>0.1258399486541748</v>
      </c>
      <c r="T36" s="94">
        <v>8.430054783821106E-2</v>
      </c>
      <c r="U36" s="94">
        <v>6.3530847430229187E-2</v>
      </c>
      <c r="V36" s="94">
        <v>0.36102625727653503</v>
      </c>
      <c r="W36" s="94">
        <v>0.26878437399864197</v>
      </c>
      <c r="X36" s="94">
        <v>0.370189368724823</v>
      </c>
      <c r="Y36" s="94">
        <v>0.25856885313987732</v>
      </c>
      <c r="Z36" s="94">
        <v>4.0288634598255157E-2</v>
      </c>
      <c r="AA36" s="94">
        <v>1.8039686605334282E-2</v>
      </c>
      <c r="AB36" s="94">
        <v>8.418520912528038E-3</v>
      </c>
      <c r="AC36" s="94">
        <v>1.2026458280161023E-3</v>
      </c>
      <c r="AD36" s="94">
        <v>7.1557424962520599E-2</v>
      </c>
      <c r="AE36" s="94">
        <v>8.6590498685836792E-2</v>
      </c>
      <c r="AF36" s="94">
        <v>2.4052916560322046E-3</v>
      </c>
      <c r="AG36" s="94">
        <v>0.2038484662771225</v>
      </c>
      <c r="AH36" s="94">
        <v>2.144392766058445E-2</v>
      </c>
      <c r="AI36" s="94">
        <v>8.6777970194816589E-2</v>
      </c>
      <c r="AJ36" s="94">
        <v>6.504395604133606E-2</v>
      </c>
      <c r="AK36" s="94">
        <v>0.24878528714179993</v>
      </c>
      <c r="AL36" s="94">
        <v>5.5485568940639496E-2</v>
      </c>
      <c r="AM36" s="94">
        <v>1.4681641012430191E-2</v>
      </c>
      <c r="AN36" s="94">
        <v>0.1068582758307457</v>
      </c>
      <c r="AO36" s="94">
        <v>6.6519618034362793E-2</v>
      </c>
      <c r="AP36" s="94">
        <v>5.0105642527341843E-2</v>
      </c>
      <c r="AQ36" s="94">
        <v>2.710171602666378E-2</v>
      </c>
      <c r="AR36" s="94">
        <v>5.7648543268442154E-2</v>
      </c>
      <c r="AS36" s="94">
        <v>0.22099177539348602</v>
      </c>
      <c r="AT36" s="94">
        <v>0</v>
      </c>
    </row>
    <row r="37" spans="1:46" x14ac:dyDescent="0.25">
      <c r="A37" s="93" t="s">
        <v>81</v>
      </c>
      <c r="B37" s="94">
        <v>0.37789717316627502</v>
      </c>
      <c r="C37" s="94">
        <v>6.4317323267459869E-2</v>
      </c>
      <c r="D37" s="94">
        <v>0.19974716007709503</v>
      </c>
      <c r="E37" s="94">
        <v>0.54746103286743164</v>
      </c>
      <c r="F37" s="94">
        <v>0.18847450613975525</v>
      </c>
      <c r="G37" s="94">
        <v>0.18083649873733521</v>
      </c>
      <c r="H37" s="94">
        <v>6.1578169465065002E-2</v>
      </c>
      <c r="I37" s="94">
        <v>0.30836492776870728</v>
      </c>
      <c r="J37" s="94">
        <v>0.41814160346984863</v>
      </c>
      <c r="K37" s="94">
        <v>3.1078802421689034E-2</v>
      </c>
      <c r="L37" s="94">
        <v>1.8963336944580078E-2</v>
      </c>
      <c r="M37" s="94">
        <v>0.57843446731567383</v>
      </c>
      <c r="N37" s="94">
        <v>0.21091444790363312</v>
      </c>
      <c r="O37" s="94">
        <v>0.17783395946025848</v>
      </c>
      <c r="P37" s="94">
        <v>0.28845342993736267</v>
      </c>
      <c r="Q37" s="94">
        <v>0.35698482394218445</v>
      </c>
      <c r="R37" s="94">
        <v>1.8963336944580078E-2</v>
      </c>
      <c r="S37" s="94">
        <v>0.19079224765300751</v>
      </c>
      <c r="T37" s="94">
        <v>0.10287610441446304</v>
      </c>
      <c r="U37" s="94">
        <v>4.1930045932531357E-2</v>
      </c>
      <c r="V37" s="94">
        <v>0.53924357891082764</v>
      </c>
      <c r="W37" s="94">
        <v>0.23240624368190765</v>
      </c>
      <c r="X37" s="94">
        <v>0.2283501923084259</v>
      </c>
      <c r="Y37" s="94">
        <v>4.6178508549928665E-2</v>
      </c>
      <c r="Z37" s="94">
        <v>3.1595822423696518E-2</v>
      </c>
      <c r="AA37" s="94">
        <v>1.1635122820734978E-2</v>
      </c>
      <c r="AB37" s="94">
        <v>6.4484432339668274E-2</v>
      </c>
      <c r="AC37" s="94">
        <v>2.0684662740677595E-3</v>
      </c>
      <c r="AD37" s="94">
        <v>0.12576274573802948</v>
      </c>
      <c r="AE37" s="94">
        <v>7.5499019585549831E-3</v>
      </c>
      <c r="AF37" s="94">
        <v>2.2753127850592136E-3</v>
      </c>
      <c r="AG37" s="94">
        <v>0.21175922453403473</v>
      </c>
      <c r="AH37" s="94">
        <v>4.1082192212343216E-2</v>
      </c>
      <c r="AI37" s="94">
        <v>0.13992501795291901</v>
      </c>
      <c r="AJ37" s="94">
        <v>4.4261276721954346E-2</v>
      </c>
      <c r="AK37" s="94">
        <v>0.23924550414085388</v>
      </c>
      <c r="AL37" s="94">
        <v>5.6378357112407684E-2</v>
      </c>
      <c r="AM37" s="94">
        <v>1.501128077507019E-2</v>
      </c>
      <c r="AN37" s="94">
        <v>0.10241345316171646</v>
      </c>
      <c r="AO37" s="94">
        <v>0.12648984789848328</v>
      </c>
      <c r="AP37" s="94">
        <v>4.9592987634241581E-3</v>
      </c>
      <c r="AQ37" s="94">
        <v>2.8292756527662277E-2</v>
      </c>
      <c r="AR37" s="94">
        <v>3.9643235504627228E-2</v>
      </c>
      <c r="AS37" s="94">
        <v>0.20306417346000671</v>
      </c>
      <c r="AT37" s="94">
        <v>3.1581736402586102E-4</v>
      </c>
    </row>
    <row r="38" spans="1:46" x14ac:dyDescent="0.25">
      <c r="A38" s="93" t="s">
        <v>82</v>
      </c>
      <c r="B38" s="94">
        <v>0.46239838004112244</v>
      </c>
      <c r="C38" s="94">
        <v>0.10075493901968002</v>
      </c>
      <c r="D38" s="94">
        <v>0.17987805604934692</v>
      </c>
      <c r="E38" s="94">
        <v>0.55662018060684204</v>
      </c>
      <c r="F38" s="94">
        <v>0.16274680197238922</v>
      </c>
      <c r="G38" s="94">
        <v>0.39692217111587524</v>
      </c>
      <c r="H38" s="94">
        <v>5.2990708500146866E-2</v>
      </c>
      <c r="I38" s="94">
        <v>0.13298490643501282</v>
      </c>
      <c r="J38" s="94">
        <v>0.31257259845733643</v>
      </c>
      <c r="K38" s="94">
        <v>0.10452961921691895</v>
      </c>
      <c r="L38" s="94">
        <v>8.1300809979438782E-3</v>
      </c>
      <c r="M38" s="94">
        <v>0.76175957918167114</v>
      </c>
      <c r="N38" s="94">
        <v>8.9721255004405975E-2</v>
      </c>
      <c r="O38" s="94">
        <v>0.1326945424079895</v>
      </c>
      <c r="P38" s="94">
        <v>0.34465736150741577</v>
      </c>
      <c r="Q38" s="94">
        <v>0.33130082488059998</v>
      </c>
      <c r="R38" s="94">
        <v>1.3211382552981377E-2</v>
      </c>
      <c r="S38" s="94">
        <v>7.5929149985313416E-2</v>
      </c>
      <c r="T38" s="94">
        <v>0.13283972442150116</v>
      </c>
      <c r="U38" s="94">
        <v>0.10206155478954315</v>
      </c>
      <c r="V38" s="94">
        <v>0.39866435527801514</v>
      </c>
      <c r="W38" s="94">
        <v>0.17740999162197113</v>
      </c>
      <c r="X38" s="94">
        <v>0.42392566800117493</v>
      </c>
      <c r="Y38" s="94">
        <v>2.1019291132688522E-2</v>
      </c>
      <c r="Z38" s="94">
        <v>2.433055080473423E-2</v>
      </c>
      <c r="AA38" s="94">
        <v>1.3676936738193035E-2</v>
      </c>
      <c r="AB38" s="94">
        <v>5.7587102055549622E-2</v>
      </c>
      <c r="AC38" s="94">
        <v>1.5836452366784215E-3</v>
      </c>
      <c r="AD38" s="94">
        <v>6.4353585243225098E-2</v>
      </c>
      <c r="AE38" s="94">
        <v>9.7898067906498909E-3</v>
      </c>
      <c r="AF38" s="94">
        <v>7.0544197224080563E-3</v>
      </c>
      <c r="AG38" s="94">
        <v>3.1672906130552292E-2</v>
      </c>
      <c r="AH38" s="94">
        <v>3.0790865421295166E-2</v>
      </c>
      <c r="AI38" s="94">
        <v>0.12812815606594086</v>
      </c>
      <c r="AJ38" s="94">
        <v>5.2088078111410141E-2</v>
      </c>
      <c r="AK38" s="94">
        <v>0.2252936065196991</v>
      </c>
      <c r="AL38" s="94">
        <v>4.8789050430059433E-2</v>
      </c>
      <c r="AM38" s="94">
        <v>1.2098572216928005E-2</v>
      </c>
      <c r="AN38" s="94">
        <v>0.12154850363731384</v>
      </c>
      <c r="AO38" s="94">
        <v>8.2911096513271332E-2</v>
      </c>
      <c r="AP38" s="94">
        <v>2.4661079049110413E-2</v>
      </c>
      <c r="AQ38" s="94">
        <v>2.3189352825284004E-2</v>
      </c>
      <c r="AR38" s="94">
        <v>7.3833517730236053E-2</v>
      </c>
      <c r="AS38" s="94">
        <v>0.20745764672756195</v>
      </c>
      <c r="AT38" s="94">
        <v>1.3441364217214868E-6</v>
      </c>
    </row>
    <row r="39" spans="1:46" x14ac:dyDescent="0.25">
      <c r="A39" s="93" t="s">
        <v>83</v>
      </c>
      <c r="B39" s="94">
        <v>0.46551534533500671</v>
      </c>
      <c r="C39" s="94">
        <v>9.5809042453765869E-2</v>
      </c>
      <c r="D39" s="94">
        <v>0.18974810838699341</v>
      </c>
      <c r="E39" s="94">
        <v>0.5356946587562561</v>
      </c>
      <c r="F39" s="94">
        <v>0.17874820530414581</v>
      </c>
      <c r="G39" s="94">
        <v>0.44505554437637329</v>
      </c>
      <c r="H39" s="94">
        <v>7.1719281375408173E-2</v>
      </c>
      <c r="I39" s="94">
        <v>5.4559454321861267E-2</v>
      </c>
      <c r="J39" s="94">
        <v>0.38048619031906128</v>
      </c>
      <c r="K39" s="94">
        <v>4.8179518431425095E-2</v>
      </c>
      <c r="L39" s="94">
        <v>5.1039490848779678E-2</v>
      </c>
      <c r="M39" s="94">
        <v>0.7064129114151001</v>
      </c>
      <c r="N39" s="94">
        <v>0.12407875806093216</v>
      </c>
      <c r="O39" s="94">
        <v>9.5259048044681549E-2</v>
      </c>
      <c r="P39" s="94">
        <v>7.0289298892021179E-2</v>
      </c>
      <c r="Q39" s="94">
        <v>0.32603675127029419</v>
      </c>
      <c r="R39" s="94">
        <v>0.18094819784164429</v>
      </c>
      <c r="S39" s="94">
        <v>6.9519303739070892E-2</v>
      </c>
      <c r="T39" s="94">
        <v>0.16433835029602051</v>
      </c>
      <c r="U39" s="94">
        <v>0.18886810541152954</v>
      </c>
      <c r="V39" s="94">
        <v>0.34132659435272217</v>
      </c>
      <c r="W39" s="94">
        <v>0.32053679227828979</v>
      </c>
      <c r="X39" s="94">
        <v>0.33813661336898804</v>
      </c>
      <c r="Y39" s="94">
        <v>2.4175139144062996E-2</v>
      </c>
      <c r="Z39" s="94">
        <v>2.9155425727367401E-2</v>
      </c>
      <c r="AA39" s="94">
        <v>7.7816974371671677E-3</v>
      </c>
      <c r="AB39" s="94">
        <v>0.23469600081443787</v>
      </c>
      <c r="AC39" s="94">
        <v>5.7065780274569988E-3</v>
      </c>
      <c r="AD39" s="94">
        <v>4.0049802511930466E-2</v>
      </c>
      <c r="AE39" s="94">
        <v>7.5741857290267944E-3</v>
      </c>
      <c r="AF39" s="94">
        <v>9.649304673075676E-3</v>
      </c>
      <c r="AG39" s="94">
        <v>0.1371653825044632</v>
      </c>
      <c r="AH39" s="94">
        <v>4.1941985487937927E-2</v>
      </c>
      <c r="AI39" s="94">
        <v>0.13765022158622742</v>
      </c>
      <c r="AJ39" s="94">
        <v>6.2020450830459595E-2</v>
      </c>
      <c r="AK39" s="94">
        <v>0.22430749237537384</v>
      </c>
      <c r="AL39" s="94">
        <v>4.5059062540531158E-2</v>
      </c>
      <c r="AM39" s="94">
        <v>1.9831379875540733E-2</v>
      </c>
      <c r="AN39" s="94">
        <v>0.10549213737249374</v>
      </c>
      <c r="AO39" s="94">
        <v>9.8696507513523102E-2</v>
      </c>
      <c r="AP39" s="94">
        <v>3.094511479139328E-2</v>
      </c>
      <c r="AQ39" s="94">
        <v>3.3279579132795334E-2</v>
      </c>
      <c r="AR39" s="94">
        <v>4.3437685817480087E-2</v>
      </c>
      <c r="AS39" s="94">
        <v>0.19672718644142151</v>
      </c>
      <c r="AT39" s="94">
        <v>2.5531682185828686E-3</v>
      </c>
    </row>
    <row r="40" spans="1:46" x14ac:dyDescent="0.25">
      <c r="A40" s="93" t="s">
        <v>84</v>
      </c>
      <c r="B40" s="94">
        <v>0.29659706354141235</v>
      </c>
      <c r="C40" s="94">
        <v>3.975251317024231E-2</v>
      </c>
      <c r="D40" s="94">
        <v>0.16860015690326691</v>
      </c>
      <c r="E40" s="94">
        <v>0.57238978147506714</v>
      </c>
      <c r="F40" s="94">
        <v>0.21925753355026245</v>
      </c>
      <c r="G40" s="94">
        <v>0.33851507306098938</v>
      </c>
      <c r="H40" s="94">
        <v>0.10680587589740753</v>
      </c>
      <c r="I40" s="94">
        <v>0.2281515896320343</v>
      </c>
      <c r="J40" s="94">
        <v>0.30510440468788147</v>
      </c>
      <c r="K40" s="94">
        <v>2.1423047408461571E-2</v>
      </c>
      <c r="L40" s="94">
        <v>1.0286156088113785E-2</v>
      </c>
      <c r="M40" s="94">
        <v>0.48422273993492126</v>
      </c>
      <c r="N40" s="94">
        <v>0.21771074831485748</v>
      </c>
      <c r="O40" s="94">
        <v>0.27803558111190796</v>
      </c>
      <c r="P40" s="94">
        <v>0.15444701910018921</v>
      </c>
      <c r="Q40" s="94">
        <v>0.32962104678153992</v>
      </c>
      <c r="R40" s="94">
        <v>8.0974474549293518E-2</v>
      </c>
      <c r="S40" s="94">
        <v>9.0951278805732727E-2</v>
      </c>
      <c r="T40" s="94">
        <v>0.15916472673416138</v>
      </c>
      <c r="U40" s="94">
        <v>0.18484145402908325</v>
      </c>
      <c r="V40" s="94">
        <v>0.46372777223587036</v>
      </c>
      <c r="W40" s="94">
        <v>0.41252899169921875</v>
      </c>
      <c r="X40" s="94">
        <v>0.12374323606491089</v>
      </c>
      <c r="Y40" s="94">
        <v>0.17689448595046997</v>
      </c>
      <c r="Z40" s="94">
        <v>7.046954333782196E-2</v>
      </c>
      <c r="AA40" s="94">
        <v>1.1757566593587399E-2</v>
      </c>
      <c r="AB40" s="94">
        <v>4.1189409792423248E-2</v>
      </c>
      <c r="AC40" s="94">
        <v>7.9648029059171677E-3</v>
      </c>
      <c r="AD40" s="94">
        <v>0.18463172018527985</v>
      </c>
      <c r="AE40" s="94">
        <v>2.2529015317559242E-2</v>
      </c>
      <c r="AF40" s="94">
        <v>3.0342107638716698E-3</v>
      </c>
      <c r="AG40" s="94">
        <v>0.36046424508094788</v>
      </c>
      <c r="AH40" s="94">
        <v>4.6272873878479004E-2</v>
      </c>
      <c r="AI40" s="94">
        <v>0.14495718479156494</v>
      </c>
      <c r="AJ40" s="94">
        <v>4.6157877892255783E-2</v>
      </c>
      <c r="AK40" s="94">
        <v>0.26210463047027588</v>
      </c>
      <c r="AL40" s="94">
        <v>5.726044625043869E-2</v>
      </c>
      <c r="AM40" s="94">
        <v>1.6284776851534843E-2</v>
      </c>
      <c r="AN40" s="94">
        <v>9.1335155069828033E-2</v>
      </c>
      <c r="AO40" s="94">
        <v>9.6129842102527618E-2</v>
      </c>
      <c r="AP40" s="94">
        <v>8.3840005099773407E-3</v>
      </c>
      <c r="AQ40" s="94">
        <v>3.3559001982212067E-2</v>
      </c>
      <c r="AR40" s="94">
        <v>3.957512229681015E-2</v>
      </c>
      <c r="AS40" s="94">
        <v>0.2042519599199295</v>
      </c>
      <c r="AT40" s="94">
        <v>0</v>
      </c>
    </row>
    <row r="41" spans="1:46" x14ac:dyDescent="0.25">
      <c r="A41" s="93" t="s">
        <v>85</v>
      </c>
      <c r="B41" s="94">
        <v>0.29440176486968994</v>
      </c>
      <c r="C41" s="94">
        <v>9.8792538046836853E-2</v>
      </c>
      <c r="D41" s="94">
        <v>0.15850713849067688</v>
      </c>
      <c r="E41" s="94">
        <v>0.51877057552337646</v>
      </c>
      <c r="F41" s="94">
        <v>0.2239297479391098</v>
      </c>
      <c r="G41" s="94">
        <v>0.58748626708984375</v>
      </c>
      <c r="H41" s="94">
        <v>5.4665204137563705E-2</v>
      </c>
      <c r="I41" s="94">
        <v>0.15389682352542877</v>
      </c>
      <c r="J41" s="94">
        <v>0.18638858199119568</v>
      </c>
      <c r="K41" s="94">
        <v>1.7563117668032646E-2</v>
      </c>
      <c r="L41" s="94">
        <v>3.0954994261264801E-2</v>
      </c>
      <c r="M41" s="94">
        <v>0.45532381534576416</v>
      </c>
      <c r="N41" s="94">
        <v>0.28079032897949219</v>
      </c>
      <c r="O41" s="94">
        <v>0.20263446867465973</v>
      </c>
      <c r="P41" s="94">
        <v>4.1273325681686401E-2</v>
      </c>
      <c r="Q41" s="94">
        <v>0.26037320494651794</v>
      </c>
      <c r="R41" s="94">
        <v>0.14467617869377136</v>
      </c>
      <c r="S41" s="94">
        <v>9.4401754438877106E-2</v>
      </c>
      <c r="T41" s="94">
        <v>0.26103183627128601</v>
      </c>
      <c r="U41" s="94">
        <v>0.19824369251728058</v>
      </c>
      <c r="V41" s="94">
        <v>0.47091108560562134</v>
      </c>
      <c r="W41" s="94">
        <v>0.40592753887176514</v>
      </c>
      <c r="X41" s="94">
        <v>0.12316136062145233</v>
      </c>
      <c r="Y41" s="94">
        <v>3.3528011292219162E-2</v>
      </c>
      <c r="Z41" s="94">
        <v>1.5141682699322701E-2</v>
      </c>
      <c r="AA41" s="94">
        <v>9.9502485245466232E-3</v>
      </c>
      <c r="AB41" s="94">
        <v>7.5708413496613503E-3</v>
      </c>
      <c r="AC41" s="94">
        <v>1.0382868349552155E-2</v>
      </c>
      <c r="AD41" s="94">
        <v>8.3711877465248108E-2</v>
      </c>
      <c r="AE41" s="94">
        <v>3.677265951409936E-3</v>
      </c>
      <c r="AF41" s="94">
        <v>2.8120267670601606E-3</v>
      </c>
      <c r="AG41" s="94">
        <v>0.32273414731025696</v>
      </c>
      <c r="AH41" s="94">
        <v>3.6832146346569061E-2</v>
      </c>
      <c r="AI41" s="94">
        <v>0.14897578954696655</v>
      </c>
      <c r="AJ41" s="94">
        <v>4.6800199896097183E-2</v>
      </c>
      <c r="AK41" s="94">
        <v>0.25475957989692688</v>
      </c>
      <c r="AL41" s="94">
        <v>6.874450296163559E-2</v>
      </c>
      <c r="AM41" s="94">
        <v>8.5542686283588409E-3</v>
      </c>
      <c r="AN41" s="94">
        <v>0.12339633703231812</v>
      </c>
      <c r="AO41" s="94">
        <v>8.5122033953666687E-2</v>
      </c>
      <c r="AP41" s="94">
        <v>2.7764665428549051E-3</v>
      </c>
      <c r="AQ41" s="94">
        <v>3.6867983639240265E-2</v>
      </c>
      <c r="AR41" s="94">
        <v>5.3215723484754562E-2</v>
      </c>
      <c r="AS41" s="94">
        <v>0.17070373892784119</v>
      </c>
      <c r="AT41" s="94">
        <v>8.3350743807386607E-5</v>
      </c>
    </row>
    <row r="42" spans="1:46" x14ac:dyDescent="0.25">
      <c r="A42" s="93" t="s">
        <v>86</v>
      </c>
      <c r="B42" s="94">
        <v>0.43968141078948975</v>
      </c>
      <c r="C42" s="94">
        <v>0.26813462376594543</v>
      </c>
      <c r="D42" s="94">
        <v>0.19910986721515656</v>
      </c>
      <c r="E42" s="94">
        <v>0.38838136196136475</v>
      </c>
      <c r="F42" s="94">
        <v>0.14437417685985565</v>
      </c>
      <c r="G42" s="94">
        <v>0.26719763875007629</v>
      </c>
      <c r="H42" s="94">
        <v>2.5689076632261276E-2</v>
      </c>
      <c r="I42" s="94">
        <v>0.38588273525238037</v>
      </c>
      <c r="J42" s="94">
        <v>0.300773024559021</v>
      </c>
      <c r="K42" s="94">
        <v>2.0457562059164047E-2</v>
      </c>
      <c r="L42" s="94">
        <v>2.9671274125576019E-2</v>
      </c>
      <c r="M42" s="94">
        <v>0.70539546012878418</v>
      </c>
      <c r="N42" s="94">
        <v>0.12133989483118057</v>
      </c>
      <c r="O42" s="94">
        <v>0.12750838696956635</v>
      </c>
      <c r="P42" s="94">
        <v>0.27789491415023804</v>
      </c>
      <c r="Q42" s="94">
        <v>0.35230731964111328</v>
      </c>
      <c r="R42" s="94">
        <v>0.14780978858470917</v>
      </c>
      <c r="S42" s="94">
        <v>0.13367690145969391</v>
      </c>
      <c r="T42" s="94">
        <v>5.4735690355300903E-2</v>
      </c>
      <c r="U42" s="94">
        <v>3.3575389534235001E-2</v>
      </c>
      <c r="V42" s="94">
        <v>0.43929100036621094</v>
      </c>
      <c r="W42" s="94">
        <v>0.36066213250160217</v>
      </c>
      <c r="X42" s="94">
        <v>0.2000468522310257</v>
      </c>
      <c r="Y42" s="94">
        <v>8.0861501395702362E-2</v>
      </c>
      <c r="Z42" s="94">
        <v>0.1110600158572197</v>
      </c>
      <c r="AA42" s="94">
        <v>3.012186661362648E-2</v>
      </c>
      <c r="AB42" s="94">
        <v>7.4269950389862061E-2</v>
      </c>
      <c r="AC42" s="94">
        <v>5.5185100063681602E-3</v>
      </c>
      <c r="AD42" s="94">
        <v>6.8138271570205688E-2</v>
      </c>
      <c r="AE42" s="94">
        <v>2.8588946908712387E-2</v>
      </c>
      <c r="AF42" s="94">
        <v>3.2957768999040127E-3</v>
      </c>
      <c r="AG42" s="94">
        <v>0.2567639946937561</v>
      </c>
      <c r="AH42" s="94">
        <v>3.3459998667240143E-2</v>
      </c>
      <c r="AI42" s="94">
        <v>0.1424088329076767</v>
      </c>
      <c r="AJ42" s="94">
        <v>4.9789857119321823E-2</v>
      </c>
      <c r="AK42" s="94">
        <v>0.21012367308139801</v>
      </c>
      <c r="AL42" s="94">
        <v>5.1391646265983582E-2</v>
      </c>
      <c r="AM42" s="94">
        <v>1.465658750385046E-2</v>
      </c>
      <c r="AN42" s="94">
        <v>0.12252045422792435</v>
      </c>
      <c r="AO42" s="94">
        <v>0.11947272717952728</v>
      </c>
      <c r="AP42" s="94">
        <v>5.6868479587137699E-3</v>
      </c>
      <c r="AQ42" s="94">
        <v>2.5304576382040977E-2</v>
      </c>
      <c r="AR42" s="94">
        <v>5.3303129971027374E-2</v>
      </c>
      <c r="AS42" s="94">
        <v>0.20514069497585297</v>
      </c>
      <c r="AT42" s="94">
        <v>2.0098549430258572E-4</v>
      </c>
    </row>
    <row r="43" spans="1:46" x14ac:dyDescent="0.25">
      <c r="A43" s="93" t="s">
        <v>87</v>
      </c>
      <c r="B43" s="94">
        <v>0.50214070081710815</v>
      </c>
      <c r="C43" s="94">
        <v>0.11865443736314774</v>
      </c>
      <c r="D43" s="94">
        <v>0.24587155878543854</v>
      </c>
      <c r="E43" s="94">
        <v>0.52048927545547485</v>
      </c>
      <c r="F43" s="94">
        <v>0.11498470604419708</v>
      </c>
      <c r="G43" s="94">
        <v>0.22201834619045258</v>
      </c>
      <c r="H43" s="94">
        <v>5.1987767219543457E-2</v>
      </c>
      <c r="I43" s="94">
        <v>0.13333334028720856</v>
      </c>
      <c r="J43" s="94">
        <v>0.29847094416618347</v>
      </c>
      <c r="K43" s="94">
        <v>0.29418960213661194</v>
      </c>
      <c r="L43" s="94">
        <v>8.5626915097236633E-3</v>
      </c>
      <c r="M43" s="94">
        <v>0.79938840866088867</v>
      </c>
      <c r="N43" s="94">
        <v>7.7675841748714447E-2</v>
      </c>
      <c r="O43" s="94">
        <v>9.6024468541145325E-2</v>
      </c>
      <c r="P43" s="94">
        <v>0.26666668057441711</v>
      </c>
      <c r="Q43" s="94">
        <v>0.45259937644004822</v>
      </c>
      <c r="R43" s="94">
        <v>2.9969418421387672E-2</v>
      </c>
      <c r="S43" s="94">
        <v>0.11376146972179413</v>
      </c>
      <c r="T43" s="94">
        <v>6.8501532077789307E-2</v>
      </c>
      <c r="U43" s="94">
        <v>6.8501532077789307E-2</v>
      </c>
      <c r="V43" s="94">
        <v>0.36330273747444153</v>
      </c>
      <c r="W43" s="94">
        <v>0.21467889845371246</v>
      </c>
      <c r="X43" s="94">
        <v>0.42201834917068481</v>
      </c>
      <c r="Y43" s="94">
        <v>0.17414721846580505</v>
      </c>
      <c r="Z43" s="94">
        <v>9.7546376287937164E-2</v>
      </c>
      <c r="AA43" s="94">
        <v>9.7546376287937164E-2</v>
      </c>
      <c r="AB43" s="94">
        <v>0.12148413807153702</v>
      </c>
      <c r="AC43" s="94">
        <v>1.7953321803361177E-3</v>
      </c>
      <c r="AD43" s="94">
        <v>0.17893476784229279</v>
      </c>
      <c r="AE43" s="94">
        <v>2.2142428904771805E-2</v>
      </c>
      <c r="AF43" s="94">
        <v>3.7701975554227829E-2</v>
      </c>
      <c r="AG43" s="94">
        <v>0.36505088210105896</v>
      </c>
      <c r="AH43" s="94">
        <v>2.1161505952477455E-2</v>
      </c>
      <c r="AI43" s="94">
        <v>8.460322767496109E-2</v>
      </c>
      <c r="AJ43" s="94">
        <v>5.9573467820882797E-2</v>
      </c>
      <c r="AK43" s="94">
        <v>0.24915717542171478</v>
      </c>
      <c r="AL43" s="94">
        <v>6.421235203742981E-2</v>
      </c>
      <c r="AM43" s="94">
        <v>1.2185774743556976E-2</v>
      </c>
      <c r="AN43" s="94">
        <v>0.11420866101980209</v>
      </c>
      <c r="AO43" s="94">
        <v>0.10171970725059509</v>
      </c>
      <c r="AP43" s="94">
        <v>1.7647136002779007E-2</v>
      </c>
      <c r="AQ43" s="94">
        <v>2.7447611093521118E-2</v>
      </c>
      <c r="AR43" s="94">
        <v>6.426837295293808E-2</v>
      </c>
      <c r="AS43" s="94">
        <v>0.20497649908065796</v>
      </c>
      <c r="AT43" s="94">
        <v>0</v>
      </c>
    </row>
    <row r="44" spans="1:46" x14ac:dyDescent="0.25">
      <c r="A44" s="93" t="s">
        <v>88</v>
      </c>
      <c r="B44" s="94">
        <v>0.42081403732299805</v>
      </c>
      <c r="C44" s="94">
        <v>0.18721064925193787</v>
      </c>
      <c r="D44" s="94">
        <v>0.21132330596446991</v>
      </c>
      <c r="E44" s="94">
        <v>0.44550541043281555</v>
      </c>
      <c r="F44" s="94">
        <v>0.15596064925193787</v>
      </c>
      <c r="G44" s="94">
        <v>0.20939429104328156</v>
      </c>
      <c r="H44" s="94">
        <v>3.6072529852390289E-2</v>
      </c>
      <c r="I44" s="94">
        <v>0.22125771641731262</v>
      </c>
      <c r="J44" s="94">
        <v>0.49662423133850098</v>
      </c>
      <c r="K44" s="94">
        <v>3.6651235073804855E-2</v>
      </c>
      <c r="L44" s="94">
        <v>0</v>
      </c>
      <c r="M44" s="94">
        <v>0.78279322385787964</v>
      </c>
      <c r="N44" s="94">
        <v>0.12461419403553009</v>
      </c>
      <c r="O44" s="94">
        <v>8.2175925374031067E-2</v>
      </c>
      <c r="P44" s="94">
        <v>0.32388117909431458</v>
      </c>
      <c r="Q44" s="94">
        <v>0.4427083432674408</v>
      </c>
      <c r="R44" s="94">
        <v>1.3020833022892475E-2</v>
      </c>
      <c r="S44" s="94">
        <v>4.2824074625968933E-2</v>
      </c>
      <c r="T44" s="94">
        <v>0.11660879850387573</v>
      </c>
      <c r="U44" s="94">
        <v>6.0956791043281555E-2</v>
      </c>
      <c r="V44" s="94">
        <v>0.44569829106330872</v>
      </c>
      <c r="W44" s="94">
        <v>0.4557291567325592</v>
      </c>
      <c r="X44" s="94">
        <v>9.8572529852390289E-2</v>
      </c>
      <c r="Y44" s="94">
        <v>1.8178375437855721E-2</v>
      </c>
      <c r="Z44" s="94">
        <v>9.5436468720436096E-2</v>
      </c>
      <c r="AA44" s="94">
        <v>2.8498390689492226E-2</v>
      </c>
      <c r="AB44" s="94">
        <v>5.0369247794151306E-2</v>
      </c>
      <c r="AC44" s="94">
        <v>8.5211131954565644E-4</v>
      </c>
      <c r="AD44" s="94">
        <v>0.12260935455560684</v>
      </c>
      <c r="AE44" s="94">
        <v>9.9412994459271431E-3</v>
      </c>
      <c r="AF44" s="94">
        <v>5.6807423243299127E-4</v>
      </c>
      <c r="AG44" s="94">
        <v>0.32474911212921143</v>
      </c>
      <c r="AH44" s="94">
        <v>3.5276859998703003E-2</v>
      </c>
      <c r="AI44" s="94">
        <v>0.1469181627035141</v>
      </c>
      <c r="AJ44" s="94">
        <v>4.7419406473636627E-2</v>
      </c>
      <c r="AK44" s="94">
        <v>0.21063002943992615</v>
      </c>
      <c r="AL44" s="94">
        <v>5.2960354834794998E-2</v>
      </c>
      <c r="AM44" s="94">
        <v>1.6960041597485542E-2</v>
      </c>
      <c r="AN44" s="94">
        <v>0.10909650474786758</v>
      </c>
      <c r="AO44" s="94">
        <v>0.11524724960327148</v>
      </c>
      <c r="AP44" s="94">
        <v>3.771832212805748E-3</v>
      </c>
      <c r="AQ44" s="94">
        <v>2.569076232612133E-2</v>
      </c>
      <c r="AR44" s="94">
        <v>4.5955002307891846E-2</v>
      </c>
      <c r="AS44" s="94">
        <v>0.2243814617395401</v>
      </c>
      <c r="AT44" s="94">
        <v>9.6919096540659666E-4</v>
      </c>
    </row>
    <row r="45" spans="1:46" x14ac:dyDescent="0.25">
      <c r="A45" s="93" t="s">
        <v>89</v>
      </c>
      <c r="B45" s="94">
        <v>0.25259387493133545</v>
      </c>
      <c r="C45" s="94">
        <v>6.2624625861644745E-2</v>
      </c>
      <c r="D45" s="94">
        <v>0.15007266402244568</v>
      </c>
      <c r="E45" s="94">
        <v>0.55160701274871826</v>
      </c>
      <c r="F45" s="94">
        <v>0.23569570481777191</v>
      </c>
      <c r="G45" s="94">
        <v>0.73221468925476074</v>
      </c>
      <c r="H45" s="94">
        <v>5.3263038396835327E-2</v>
      </c>
      <c r="I45" s="94">
        <v>0.10211565345525742</v>
      </c>
      <c r="J45" s="94">
        <v>0.10272398591041565</v>
      </c>
      <c r="K45" s="94">
        <v>9.6826525405049324E-3</v>
      </c>
      <c r="L45" s="94">
        <v>0</v>
      </c>
      <c r="M45" s="94">
        <v>0.46855250000953674</v>
      </c>
      <c r="N45" s="94">
        <v>0.25097164511680603</v>
      </c>
      <c r="O45" s="94">
        <v>0.26163437962532043</v>
      </c>
      <c r="P45" s="94">
        <v>0.13668930530548096</v>
      </c>
      <c r="Q45" s="94">
        <v>0.27260130643844604</v>
      </c>
      <c r="R45" s="94">
        <v>6.9198012351989746E-2</v>
      </c>
      <c r="S45" s="94">
        <v>0.23397208750247955</v>
      </c>
      <c r="T45" s="94">
        <v>0.15911318361759186</v>
      </c>
      <c r="U45" s="94">
        <v>0.12842610478401184</v>
      </c>
      <c r="V45" s="94">
        <v>0.45146843791007996</v>
      </c>
      <c r="W45" s="94">
        <v>0.33848726749420166</v>
      </c>
      <c r="X45" s="94">
        <v>0.21004427969455719</v>
      </c>
      <c r="Y45" s="94">
        <v>0.25097650289535522</v>
      </c>
      <c r="Z45" s="94">
        <v>4.4654086232185364E-2</v>
      </c>
      <c r="AA45" s="94">
        <v>1.6070837154984474E-2</v>
      </c>
      <c r="AB45" s="94">
        <v>1.7560411244630814E-2</v>
      </c>
      <c r="AC45" s="94">
        <v>6.703078281134367E-3</v>
      </c>
      <c r="AD45" s="94">
        <v>0.18374709784984589</v>
      </c>
      <c r="AE45" s="94">
        <v>3.7024162709712982E-2</v>
      </c>
      <c r="AF45" s="94">
        <v>2.0043032243847847E-2</v>
      </c>
      <c r="AG45" s="94">
        <v>0.42763984203338623</v>
      </c>
      <c r="AH45" s="94">
        <v>4.2272467166185379E-2</v>
      </c>
      <c r="AI45" s="94">
        <v>0.15693682432174683</v>
      </c>
      <c r="AJ45" s="94">
        <v>6.1383899301290512E-2</v>
      </c>
      <c r="AK45" s="94">
        <v>0.22773054242134094</v>
      </c>
      <c r="AL45" s="94">
        <v>6.5083757042884827E-2</v>
      </c>
      <c r="AM45" s="94">
        <v>1.7692061141133308E-2</v>
      </c>
      <c r="AN45" s="94">
        <v>0.10774353891611099</v>
      </c>
      <c r="AO45" s="94">
        <v>6.9875262677669525E-2</v>
      </c>
      <c r="AP45" s="94">
        <v>1.9262202084064484E-2</v>
      </c>
      <c r="AQ45" s="94">
        <v>2.6516750454902649E-2</v>
      </c>
      <c r="AR45" s="94">
        <v>3.5550318658351898E-2</v>
      </c>
      <c r="AS45" s="94">
        <v>0.2112283855676651</v>
      </c>
      <c r="AT45" s="94">
        <v>9.9644542206078768E-4</v>
      </c>
    </row>
    <row r="46" spans="1:46" x14ac:dyDescent="0.25">
      <c r="A46" s="93" t="s">
        <v>90</v>
      </c>
      <c r="B46" s="94">
        <v>0.47312703728675842</v>
      </c>
      <c r="C46" s="94">
        <v>0.2094462513923645</v>
      </c>
      <c r="D46" s="94">
        <v>0.22695440053939819</v>
      </c>
      <c r="E46" s="94">
        <v>0.39120522141456604</v>
      </c>
      <c r="F46" s="94">
        <v>0.17239414155483246</v>
      </c>
      <c r="G46" s="94">
        <v>0.46115633845329285</v>
      </c>
      <c r="H46" s="94">
        <v>4.7719869762659073E-2</v>
      </c>
      <c r="I46" s="94">
        <v>5.4397393018007278E-2</v>
      </c>
      <c r="J46" s="94">
        <v>0.37736156582832336</v>
      </c>
      <c r="K46" s="94">
        <v>5.9364821761846542E-2</v>
      </c>
      <c r="L46" s="94">
        <v>8.1433221930637956E-4</v>
      </c>
      <c r="M46" s="94">
        <v>0.69690555334091187</v>
      </c>
      <c r="N46" s="94">
        <v>0.10252442955970764</v>
      </c>
      <c r="O46" s="94">
        <v>0.16791531443595886</v>
      </c>
      <c r="P46" s="94">
        <v>9.3159608542919159E-2</v>
      </c>
      <c r="Q46" s="94">
        <v>0.32345277070999146</v>
      </c>
      <c r="R46" s="94">
        <v>0.24861563742160797</v>
      </c>
      <c r="S46" s="94">
        <v>0.12801302969455719</v>
      </c>
      <c r="T46" s="94">
        <v>0.14478828012943268</v>
      </c>
      <c r="U46" s="94">
        <v>6.1970684677362442E-2</v>
      </c>
      <c r="V46" s="94">
        <v>0.48045602440834045</v>
      </c>
      <c r="W46" s="94">
        <v>0.27890878915786743</v>
      </c>
      <c r="X46" s="94">
        <v>0.24063518643379211</v>
      </c>
      <c r="Y46" s="94">
        <v>0.17228344082832336</v>
      </c>
      <c r="Z46" s="94">
        <v>7.1422822773456573E-2</v>
      </c>
      <c r="AA46" s="94">
        <v>1.4799324795603752E-2</v>
      </c>
      <c r="AB46" s="94">
        <v>4.9947720021009445E-2</v>
      </c>
      <c r="AC46" s="94">
        <v>1.8740449100732803E-2</v>
      </c>
      <c r="AD46" s="94">
        <v>0.12426606565713882</v>
      </c>
      <c r="AE46" s="94">
        <v>3.4907102584838867E-2</v>
      </c>
      <c r="AF46" s="94">
        <v>7.5605246238410473E-3</v>
      </c>
      <c r="AG46" s="94">
        <v>0.47840425372123718</v>
      </c>
      <c r="AH46" s="94">
        <v>2.300654724240303E-2</v>
      </c>
      <c r="AI46" s="94">
        <v>0.14876239001750946</v>
      </c>
      <c r="AJ46" s="94">
        <v>7.9431384801864624E-2</v>
      </c>
      <c r="AK46" s="94">
        <v>0.20576965808868408</v>
      </c>
      <c r="AL46" s="94">
        <v>6.0562659054994583E-2</v>
      </c>
      <c r="AM46" s="94">
        <v>2.6973523199558258E-2</v>
      </c>
      <c r="AN46" s="94">
        <v>0.10236677527427673</v>
      </c>
      <c r="AO46" s="94">
        <v>9.1404393315315247E-2</v>
      </c>
      <c r="AP46" s="94">
        <v>9.7189489752054214E-3</v>
      </c>
      <c r="AQ46" s="94">
        <v>2.4257313460111618E-2</v>
      </c>
      <c r="AR46" s="94">
        <v>5.1198523491621017E-2</v>
      </c>
      <c r="AS46" s="94">
        <v>0.19944168627262115</v>
      </c>
      <c r="AT46" s="94">
        <v>1.12733687274158E-4</v>
      </c>
    </row>
    <row r="47" spans="1:46" x14ac:dyDescent="0.25">
      <c r="A47" s="93" t="s">
        <v>91</v>
      </c>
      <c r="B47" s="94">
        <v>0.41404959559440613</v>
      </c>
      <c r="C47" s="94">
        <v>0.34462809562683105</v>
      </c>
      <c r="D47" s="94">
        <v>0.21157024800777435</v>
      </c>
      <c r="E47" s="94">
        <v>0.29008263349533081</v>
      </c>
      <c r="F47" s="94">
        <v>0.15371900796890259</v>
      </c>
      <c r="G47" s="94">
        <v>7.5206615030765533E-2</v>
      </c>
      <c r="H47" s="94">
        <v>8.347107470035553E-2</v>
      </c>
      <c r="I47" s="94">
        <v>0.10826446115970612</v>
      </c>
      <c r="J47" s="94">
        <v>0.68842977285385132</v>
      </c>
      <c r="K47" s="94">
        <v>4.4628098607063293E-2</v>
      </c>
      <c r="L47" s="94">
        <v>1.6528925625607371E-3</v>
      </c>
      <c r="M47" s="94">
        <v>0.78925621509552002</v>
      </c>
      <c r="N47" s="94">
        <v>6.2809914350509644E-2</v>
      </c>
      <c r="O47" s="94">
        <v>0.14628098905086517</v>
      </c>
      <c r="P47" s="94">
        <v>0.23636363446712494</v>
      </c>
      <c r="Q47" s="94">
        <v>0.42479339241981506</v>
      </c>
      <c r="R47" s="94">
        <v>0.10991735756397247</v>
      </c>
      <c r="S47" s="94">
        <v>6.2809914350509644E-2</v>
      </c>
      <c r="T47" s="94">
        <v>5.6198347359895706E-2</v>
      </c>
      <c r="U47" s="94">
        <v>0.10991735756397247</v>
      </c>
      <c r="V47" s="94">
        <v>0.5727272629737854</v>
      </c>
      <c r="W47" s="94">
        <v>0.3909091055393219</v>
      </c>
      <c r="X47" s="94">
        <v>3.6363635212182999E-2</v>
      </c>
      <c r="Y47" s="94">
        <v>4.8440065234899521E-2</v>
      </c>
      <c r="Z47" s="94">
        <v>0.23891626298427582</v>
      </c>
      <c r="AA47" s="94">
        <v>1.3136289082467556E-2</v>
      </c>
      <c r="AB47" s="94">
        <v>2.2167487069964409E-2</v>
      </c>
      <c r="AC47" s="94">
        <v>4.1050901636481285E-3</v>
      </c>
      <c r="AD47" s="94">
        <v>5.5829226970672607E-2</v>
      </c>
      <c r="AE47" s="94">
        <v>2.4630541447550058E-3</v>
      </c>
      <c r="AF47" s="94">
        <v>1.5599342994391918E-2</v>
      </c>
      <c r="AG47" s="94">
        <v>0.20361247658729553</v>
      </c>
      <c r="AH47" s="94">
        <v>2.7215590700507164E-2</v>
      </c>
      <c r="AI47" s="94">
        <v>0.11619692295789719</v>
      </c>
      <c r="AJ47" s="94">
        <v>5.7243138551712036E-2</v>
      </c>
      <c r="AK47" s="94">
        <v>0.27774500846862793</v>
      </c>
      <c r="AL47" s="94">
        <v>4.159184917807579E-2</v>
      </c>
      <c r="AM47" s="94">
        <v>1.5708504244685173E-2</v>
      </c>
      <c r="AN47" s="94">
        <v>0.11644290387630463</v>
      </c>
      <c r="AO47" s="94">
        <v>0.10290633887052536</v>
      </c>
      <c r="AP47" s="94">
        <v>1.4873234555125237E-2</v>
      </c>
      <c r="AQ47" s="94">
        <v>2.9632622376084328E-2</v>
      </c>
      <c r="AR47" s="94">
        <v>3.5933129489421844E-2</v>
      </c>
      <c r="AS47" s="94">
        <v>0.19171278178691864</v>
      </c>
      <c r="AT47" s="94">
        <v>1.3567240785050672E-5</v>
      </c>
    </row>
    <row r="48" spans="1:46" x14ac:dyDescent="0.25">
      <c r="A48" s="93" t="s">
        <v>92</v>
      </c>
      <c r="B48" s="94">
        <v>0.32369983196258545</v>
      </c>
      <c r="C48" s="94">
        <v>4.7484453767538071E-2</v>
      </c>
      <c r="D48" s="94">
        <v>0.17439231276512146</v>
      </c>
      <c r="E48" s="94">
        <v>0.55299603939056396</v>
      </c>
      <c r="F48" s="94">
        <v>0.22512719035148621</v>
      </c>
      <c r="G48" s="94">
        <v>0.43308365345001221</v>
      </c>
      <c r="H48" s="94">
        <v>0.11793386191129684</v>
      </c>
      <c r="I48" s="94">
        <v>0.20894573628902435</v>
      </c>
      <c r="J48" s="94">
        <v>0.22413793206214905</v>
      </c>
      <c r="K48" s="94">
        <v>1.5898812562227249E-2</v>
      </c>
      <c r="L48" s="94">
        <v>8.3380443975329399E-3</v>
      </c>
      <c r="M48" s="94">
        <v>0.4969615638256073</v>
      </c>
      <c r="N48" s="94">
        <v>0.19792255759239197</v>
      </c>
      <c r="O48" s="94">
        <v>0.27353024482727051</v>
      </c>
      <c r="P48" s="94">
        <v>0.12817975878715515</v>
      </c>
      <c r="Q48" s="94">
        <v>0.22067552804946899</v>
      </c>
      <c r="R48" s="94">
        <v>7.9706050455570221E-2</v>
      </c>
      <c r="S48" s="94">
        <v>0.13333804905414581</v>
      </c>
      <c r="T48" s="94">
        <v>0.2345251590013504</v>
      </c>
      <c r="U48" s="94">
        <v>0.20357546210289001</v>
      </c>
      <c r="V48" s="94">
        <v>0.54677784442901611</v>
      </c>
      <c r="W48" s="94">
        <v>0.23162804543972015</v>
      </c>
      <c r="X48" s="94">
        <v>0.22159412503242493</v>
      </c>
      <c r="Y48" s="94">
        <v>0.15041045844554901</v>
      </c>
      <c r="Z48" s="94">
        <v>4.6542368829250336E-2</v>
      </c>
      <c r="AA48" s="94">
        <v>3.0610824469476938E-3</v>
      </c>
      <c r="AB48" s="94">
        <v>1.9340476021170616E-2</v>
      </c>
      <c r="AC48" s="94">
        <v>2.6436622720211744E-3</v>
      </c>
      <c r="AD48" s="94">
        <v>6.6995963454246521E-2</v>
      </c>
      <c r="AE48" s="94">
        <v>7.0265759713947773E-3</v>
      </c>
      <c r="AF48" s="94">
        <v>1.0435508564114571E-2</v>
      </c>
      <c r="AG48" s="94">
        <v>0.13482676446437836</v>
      </c>
      <c r="AH48" s="94">
        <v>2.9999466612935066E-2</v>
      </c>
      <c r="AI48" s="94">
        <v>0.20461151003837585</v>
      </c>
      <c r="AJ48" s="94">
        <v>5.5155649781227112E-2</v>
      </c>
      <c r="AK48" s="94">
        <v>0.21733058989048004</v>
      </c>
      <c r="AL48" s="94">
        <v>5.1177412271499634E-2</v>
      </c>
      <c r="AM48" s="94">
        <v>1.8619101494550705E-2</v>
      </c>
      <c r="AN48" s="94">
        <v>0.10103452205657959</v>
      </c>
      <c r="AO48" s="94">
        <v>6.3840471208095551E-2</v>
      </c>
      <c r="AP48" s="94">
        <v>4.6105273067951202E-3</v>
      </c>
      <c r="AQ48" s="94">
        <v>3.3540051430463791E-2</v>
      </c>
      <c r="AR48" s="94">
        <v>6.5914802253246307E-2</v>
      </c>
      <c r="AS48" s="94">
        <v>0.17668622732162476</v>
      </c>
      <c r="AT48" s="94">
        <v>7.4791405349969864E-3</v>
      </c>
    </row>
    <row r="49" spans="1:46" x14ac:dyDescent="0.25">
      <c r="A49" s="93" t="s">
        <v>93</v>
      </c>
      <c r="B49" s="94">
        <v>0.36237192153930664</v>
      </c>
      <c r="C49" s="94">
        <v>1.842833124101162E-2</v>
      </c>
      <c r="D49" s="94">
        <v>0.19324424862861633</v>
      </c>
      <c r="E49" s="94">
        <v>0.59457671642303467</v>
      </c>
      <c r="F49" s="94">
        <v>0.19375072419643402</v>
      </c>
      <c r="G49" s="94">
        <v>0.24521759152412415</v>
      </c>
      <c r="H49" s="94">
        <v>0.16873806715011597</v>
      </c>
      <c r="I49" s="94">
        <v>0.11247906088829041</v>
      </c>
      <c r="J49" s="94">
        <v>0.29571044445037842</v>
      </c>
      <c r="K49" s="94">
        <v>0.17785483598709106</v>
      </c>
      <c r="L49" s="94">
        <v>1.0363501496613026E-2</v>
      </c>
      <c r="M49" s="94">
        <v>0.41021543741226196</v>
      </c>
      <c r="N49" s="94">
        <v>0.24751625955104828</v>
      </c>
      <c r="O49" s="94">
        <v>0.30806094408035278</v>
      </c>
      <c r="P49" s="94">
        <v>6.6544592380523682E-2</v>
      </c>
      <c r="Q49" s="94">
        <v>0.16277711093425751</v>
      </c>
      <c r="R49" s="94">
        <v>0.24545136094093323</v>
      </c>
      <c r="S49" s="94">
        <v>0.16714069247245789</v>
      </c>
      <c r="T49" s="94">
        <v>0.20664666593074799</v>
      </c>
      <c r="U49" s="94">
        <v>0.15143959224224091</v>
      </c>
      <c r="V49" s="94">
        <v>0.4263451099395752</v>
      </c>
      <c r="W49" s="94">
        <v>0.32006078958511353</v>
      </c>
      <c r="X49" s="94">
        <v>0.25359410047531128</v>
      </c>
      <c r="Y49" s="94">
        <v>7.4663825333118439E-2</v>
      </c>
      <c r="Z49" s="94">
        <v>4.8455297946929932E-2</v>
      </c>
      <c r="AA49" s="94">
        <v>1.7408860847353935E-2</v>
      </c>
      <c r="AB49" s="94">
        <v>1.1466230265796185E-2</v>
      </c>
      <c r="AC49" s="94">
        <v>2.0380176603794098E-2</v>
      </c>
      <c r="AD49" s="94">
        <v>9.7367718815803528E-2</v>
      </c>
      <c r="AE49" s="94">
        <v>4.6550609171390533E-2</v>
      </c>
      <c r="AF49" s="94">
        <v>4.201744869351387E-2</v>
      </c>
      <c r="AG49" s="94">
        <v>0.20783969759941101</v>
      </c>
      <c r="AH49" s="94">
        <v>4.2874753475189209E-2</v>
      </c>
      <c r="AI49" s="94">
        <v>0.14828762412071228</v>
      </c>
      <c r="AJ49" s="94">
        <v>6.2690399587154388E-2</v>
      </c>
      <c r="AK49" s="94">
        <v>0.22092327475547791</v>
      </c>
      <c r="AL49" s="94">
        <v>4.5146461576223373E-2</v>
      </c>
      <c r="AM49" s="94">
        <v>4.9218401312828064E-2</v>
      </c>
      <c r="AN49" s="94">
        <v>9.6909321844577789E-2</v>
      </c>
      <c r="AO49" s="94">
        <v>7.9722285270690918E-2</v>
      </c>
      <c r="AP49" s="94">
        <v>2.8626864776015282E-2</v>
      </c>
      <c r="AQ49" s="94">
        <v>2.8227100148797035E-2</v>
      </c>
      <c r="AR49" s="94">
        <v>4.9712222069501877E-2</v>
      </c>
      <c r="AS49" s="94">
        <v>0.19053216278553009</v>
      </c>
      <c r="AT49" s="94">
        <v>3.8751672946091276E-6</v>
      </c>
    </row>
    <row r="50" spans="1:46" x14ac:dyDescent="0.25">
      <c r="A50" s="93" t="s">
        <v>94</v>
      </c>
      <c r="B50" s="94">
        <v>0.49606600403785706</v>
      </c>
      <c r="C50" s="94">
        <v>0.10900019109249115</v>
      </c>
      <c r="D50" s="94">
        <v>0.17827671766281128</v>
      </c>
      <c r="E50" s="94">
        <v>0.54327386617660522</v>
      </c>
      <c r="F50" s="94">
        <v>0.16944923996925354</v>
      </c>
      <c r="G50" s="94">
        <v>4.2410284280776978E-2</v>
      </c>
      <c r="H50" s="94">
        <v>1.4392631128430367E-2</v>
      </c>
      <c r="I50" s="94">
        <v>9.6334673464298248E-2</v>
      </c>
      <c r="J50" s="94">
        <v>0.81980425119400024</v>
      </c>
      <c r="K50" s="94">
        <v>2.7058146893978119E-2</v>
      </c>
      <c r="L50" s="94">
        <v>8.6355786770582199E-3</v>
      </c>
      <c r="M50" s="94">
        <v>0.53483015298843384</v>
      </c>
      <c r="N50" s="94">
        <v>0.28554978966712952</v>
      </c>
      <c r="O50" s="94">
        <v>0.17079254984855652</v>
      </c>
      <c r="P50" s="94">
        <v>0.31491076946258545</v>
      </c>
      <c r="Q50" s="94">
        <v>0.57762426137924194</v>
      </c>
      <c r="R50" s="94">
        <v>7.8487813472747803E-2</v>
      </c>
      <c r="S50" s="94">
        <v>5.181347019970417E-3</v>
      </c>
      <c r="T50" s="94">
        <v>1.3433122076094151E-2</v>
      </c>
      <c r="U50" s="94">
        <v>1.0362694039940834E-2</v>
      </c>
      <c r="V50" s="94">
        <v>0.24678564071655273</v>
      </c>
      <c r="W50" s="94">
        <v>0.12550374865531921</v>
      </c>
      <c r="X50" s="94">
        <v>0.62771064043045044</v>
      </c>
      <c r="Y50" s="94">
        <v>8.7038077414035797E-2</v>
      </c>
      <c r="Z50" s="94">
        <v>3.3202026039361954E-2</v>
      </c>
      <c r="AA50" s="94">
        <v>8.6287753656506538E-3</v>
      </c>
      <c r="AB50" s="94">
        <v>0.13018195331096649</v>
      </c>
      <c r="AC50" s="94">
        <v>3.1888950616121292E-3</v>
      </c>
      <c r="AD50" s="94">
        <v>6.7154377698898315E-2</v>
      </c>
      <c r="AE50" s="94">
        <v>2.626148983836174E-3</v>
      </c>
      <c r="AF50" s="94">
        <v>7.5032823951914907E-4</v>
      </c>
      <c r="AG50" s="94">
        <v>0.15906959772109985</v>
      </c>
      <c r="AH50" s="94">
        <v>3.9613321423530579E-2</v>
      </c>
      <c r="AI50" s="94">
        <v>0.10929246246814728</v>
      </c>
      <c r="AJ50" s="94">
        <v>5.349036306142807E-2</v>
      </c>
      <c r="AK50" s="94">
        <v>0.28567332029342651</v>
      </c>
      <c r="AL50" s="94">
        <v>3.773445263504982E-2</v>
      </c>
      <c r="AM50" s="94">
        <v>1.2872264720499516E-2</v>
      </c>
      <c r="AN50" s="94">
        <v>0.10480295121669769</v>
      </c>
      <c r="AO50" s="94">
        <v>6.8056970834732056E-2</v>
      </c>
      <c r="AP50" s="94">
        <v>3.0519619584083557E-2</v>
      </c>
      <c r="AQ50" s="94">
        <v>2.5820087641477585E-2</v>
      </c>
      <c r="AR50" s="94">
        <v>7.452690601348877E-2</v>
      </c>
      <c r="AS50" s="94">
        <v>0.19611848890781403</v>
      </c>
      <c r="AT50" s="94">
        <v>1.0921168141067028E-3</v>
      </c>
    </row>
    <row r="51" spans="1:46" x14ac:dyDescent="0.25">
      <c r="A51" s="93" t="s">
        <v>95</v>
      </c>
      <c r="B51" s="94">
        <v>0.40180501341819763</v>
      </c>
      <c r="C51" s="94">
        <v>8.5080377757549286E-2</v>
      </c>
      <c r="D51" s="94">
        <v>0.23446460068225861</v>
      </c>
      <c r="E51" s="94">
        <v>0.51208049058914185</v>
      </c>
      <c r="F51" s="94">
        <v>0.16837453842163086</v>
      </c>
      <c r="G51" s="94">
        <v>0.40490740537643433</v>
      </c>
      <c r="H51" s="94">
        <v>9.5045596361160278E-2</v>
      </c>
      <c r="I51" s="94">
        <v>0.1396070271730423</v>
      </c>
      <c r="J51" s="94">
        <v>0.31569051742553711</v>
      </c>
      <c r="K51" s="94">
        <v>4.4749461114406586E-2</v>
      </c>
      <c r="L51" s="94">
        <v>0.13171006739139557</v>
      </c>
      <c r="M51" s="94">
        <v>0.45200714468955994</v>
      </c>
      <c r="N51" s="94">
        <v>0.22741374373435974</v>
      </c>
      <c r="O51" s="94">
        <v>0.15775124728679657</v>
      </c>
      <c r="P51" s="94">
        <v>0.16527216136455536</v>
      </c>
      <c r="Q51" s="94">
        <v>0.37425965070724487</v>
      </c>
      <c r="R51" s="94">
        <v>5.4056596010923386E-2</v>
      </c>
      <c r="S51" s="94">
        <v>0.20428691804409027</v>
      </c>
      <c r="T51" s="94">
        <v>0.14740999042987823</v>
      </c>
      <c r="U51" s="94">
        <v>5.471467599272728E-2</v>
      </c>
      <c r="V51" s="94">
        <v>0.56303471326828003</v>
      </c>
      <c r="W51" s="94">
        <v>0.20569708943367004</v>
      </c>
      <c r="X51" s="94">
        <v>0.23126821219921112</v>
      </c>
      <c r="Y51" s="94">
        <v>8.9134924113750458E-2</v>
      </c>
      <c r="Z51" s="94">
        <v>9.6641018986701965E-2</v>
      </c>
      <c r="AA51" s="94">
        <v>2.9273785650730133E-2</v>
      </c>
      <c r="AB51" s="94">
        <v>5.5169824510812759E-2</v>
      </c>
      <c r="AC51" s="94">
        <v>9.5702754333615303E-3</v>
      </c>
      <c r="AD51" s="94">
        <v>0.21758303046226501</v>
      </c>
      <c r="AE51" s="94">
        <v>2.0078813657164574E-2</v>
      </c>
      <c r="AF51" s="94">
        <v>1.3323325663805008E-2</v>
      </c>
      <c r="AG51" s="94">
        <v>0.33589792251586914</v>
      </c>
      <c r="AH51" s="94">
        <v>2.9706422239542007E-2</v>
      </c>
      <c r="AI51" s="94">
        <v>0.11397244036197662</v>
      </c>
      <c r="AJ51" s="94">
        <v>4.6683542430400848E-2</v>
      </c>
      <c r="AK51" s="94">
        <v>0.2216520756483078</v>
      </c>
      <c r="AL51" s="94">
        <v>5.3654592484235764E-2</v>
      </c>
      <c r="AM51" s="94">
        <v>1.6649547964334488E-2</v>
      </c>
      <c r="AN51" s="94">
        <v>9.6433214843273163E-2</v>
      </c>
      <c r="AO51" s="94">
        <v>0.16599936783313751</v>
      </c>
      <c r="AP51" s="94">
        <v>1.1024273000657558E-2</v>
      </c>
      <c r="AQ51" s="94">
        <v>2.7117505669593811E-2</v>
      </c>
      <c r="AR51" s="94">
        <v>4.586164653301239E-2</v>
      </c>
      <c r="AS51" s="94">
        <v>0.19440698623657227</v>
      </c>
      <c r="AT51" s="94">
        <v>6.5447594970464706E-3</v>
      </c>
    </row>
    <row r="52" spans="1:46" x14ac:dyDescent="0.25">
      <c r="A52" s="93" t="s">
        <v>96</v>
      </c>
      <c r="B52" s="94">
        <v>0.5300062894821167</v>
      </c>
      <c r="C52" s="94">
        <v>0.31901451945304871</v>
      </c>
      <c r="D52" s="94">
        <v>0.21730890870094299</v>
      </c>
      <c r="E52" s="94">
        <v>0.36449778079986572</v>
      </c>
      <c r="F52" s="94">
        <v>9.9178776144981384E-2</v>
      </c>
      <c r="G52" s="94">
        <v>0.27479469776153564</v>
      </c>
      <c r="H52" s="94">
        <v>1.9583070650696754E-2</v>
      </c>
      <c r="I52" s="94">
        <v>3.8534428924322128E-2</v>
      </c>
      <c r="J52" s="94">
        <v>0.59254580736160278</v>
      </c>
      <c r="K52" s="94">
        <v>7.4542008340358734E-2</v>
      </c>
      <c r="L52" s="94">
        <v>2.7795325964689255E-2</v>
      </c>
      <c r="M52" s="94">
        <v>0.80037903785705566</v>
      </c>
      <c r="N52" s="94">
        <v>7.6437145471572876E-2</v>
      </c>
      <c r="O52" s="94">
        <v>9.2861652374267578E-2</v>
      </c>
      <c r="P52" s="94">
        <v>0.23878711462020874</v>
      </c>
      <c r="Q52" s="94">
        <v>0.58622866868972778</v>
      </c>
      <c r="R52" s="94">
        <v>4.2324699461460114E-2</v>
      </c>
      <c r="S52" s="94">
        <v>6.7593179643154144E-2</v>
      </c>
      <c r="T52" s="94">
        <v>4.3588124215602875E-2</v>
      </c>
      <c r="U52" s="94">
        <v>2.1478205919265747E-2</v>
      </c>
      <c r="V52" s="94">
        <v>0.37397345900535583</v>
      </c>
      <c r="W52" s="94">
        <v>0.33291220664978027</v>
      </c>
      <c r="X52" s="94">
        <v>0.29311433434486389</v>
      </c>
      <c r="Y52" s="94">
        <v>2.1478205919265747E-2</v>
      </c>
      <c r="Z52" s="94">
        <v>4.3588124215602875E-2</v>
      </c>
      <c r="AA52" s="94">
        <v>9.4756791368126869E-3</v>
      </c>
      <c r="AB52" s="94">
        <v>2.8427036479115486E-2</v>
      </c>
      <c r="AC52" s="94">
        <v>1.8951358506456017E-3</v>
      </c>
      <c r="AD52" s="94">
        <v>6.8224892020225525E-2</v>
      </c>
      <c r="AE52" s="94">
        <v>6.9488314911723137E-3</v>
      </c>
      <c r="AF52" s="94">
        <v>2.5268476456403732E-3</v>
      </c>
      <c r="AG52" s="94">
        <v>7.8963994979858398E-2</v>
      </c>
      <c r="AH52" s="94">
        <v>3.6258019506931305E-2</v>
      </c>
      <c r="AI52" s="94">
        <v>7.8061357140541077E-2</v>
      </c>
      <c r="AJ52" s="94">
        <v>8.0741412937641144E-2</v>
      </c>
      <c r="AK52" s="94">
        <v>0.23830579221248627</v>
      </c>
      <c r="AL52" s="94">
        <v>4.3227534741163254E-2</v>
      </c>
      <c r="AM52" s="94">
        <v>7.5768535025417805E-3</v>
      </c>
      <c r="AN52" s="94">
        <v>0.14649373292922974</v>
      </c>
      <c r="AO52" s="94">
        <v>3.7886761128902435E-2</v>
      </c>
      <c r="AP52" s="94">
        <v>6.9725014269351959E-2</v>
      </c>
      <c r="AQ52" s="94">
        <v>1.8658103421330452E-2</v>
      </c>
      <c r="AR52" s="94">
        <v>8.5278421640396118E-2</v>
      </c>
      <c r="AS52" s="94">
        <v>0.19380494952201843</v>
      </c>
      <c r="AT52" s="94">
        <v>2.400698431301862E-4</v>
      </c>
    </row>
    <row r="53" spans="1:46" x14ac:dyDescent="0.25">
      <c r="A53" s="93" t="s">
        <v>97</v>
      </c>
      <c r="B53" s="94">
        <v>0.39685758948326111</v>
      </c>
      <c r="C53" s="94">
        <v>0.34161177277565002</v>
      </c>
      <c r="D53" s="94">
        <v>0.11784084886312485</v>
      </c>
      <c r="E53" s="94">
        <v>0.32691332697868347</v>
      </c>
      <c r="F53" s="94">
        <v>0.21363405883312225</v>
      </c>
      <c r="G53" s="94">
        <v>0.99645209312438965</v>
      </c>
      <c r="H53" s="94">
        <v>5.0684239249676466E-4</v>
      </c>
      <c r="I53" s="94">
        <v>1.0136847849935293E-3</v>
      </c>
      <c r="J53" s="94">
        <v>1.7739483155310154E-3</v>
      </c>
      <c r="K53" s="94">
        <v>2.5342119624838233E-4</v>
      </c>
      <c r="L53" s="94">
        <v>0.14343638718128204</v>
      </c>
      <c r="M53" s="94">
        <v>0.47110998630523682</v>
      </c>
      <c r="N53" s="94">
        <v>7.045108824968338E-2</v>
      </c>
      <c r="O53" s="94">
        <v>0.31170806288719177</v>
      </c>
      <c r="P53" s="94">
        <v>5.8286874555051327E-3</v>
      </c>
      <c r="Q53" s="94">
        <v>2.7622908353805542E-2</v>
      </c>
      <c r="R53" s="94">
        <v>0.52356815338134766</v>
      </c>
      <c r="S53" s="94">
        <v>0.42853522300720215</v>
      </c>
      <c r="T53" s="94">
        <v>1.393816526979208E-2</v>
      </c>
      <c r="U53" s="94">
        <v>5.0684239249676466E-4</v>
      </c>
      <c r="V53" s="94">
        <v>0.33198174834251404</v>
      </c>
      <c r="W53" s="94">
        <v>0.29295489192008972</v>
      </c>
      <c r="X53" s="94">
        <v>0.37506335973739624</v>
      </c>
      <c r="Y53" s="94">
        <v>1.7311929259449244E-3</v>
      </c>
      <c r="Z53" s="94">
        <v>4.7686494886875153E-2</v>
      </c>
      <c r="AA53" s="94">
        <v>1.7311929259449244E-3</v>
      </c>
      <c r="AB53" s="94">
        <v>6.9247717037796974E-3</v>
      </c>
      <c r="AC53" s="94">
        <v>4.3279822915792465E-2</v>
      </c>
      <c r="AD53" s="94">
        <v>5.0361976027488708E-3</v>
      </c>
      <c r="AE53" s="94">
        <v>3.2892666757106781E-2</v>
      </c>
      <c r="AF53" s="94">
        <v>3.7771482020616531E-3</v>
      </c>
      <c r="AG53" s="94">
        <v>0.28407302498817444</v>
      </c>
      <c r="AH53" s="94">
        <v>6.6581651568412781E-2</v>
      </c>
      <c r="AI53" s="94">
        <v>0.15388824045658112</v>
      </c>
      <c r="AJ53" s="94">
        <v>3.539753332734108E-2</v>
      </c>
      <c r="AK53" s="94">
        <v>0.19539891183376312</v>
      </c>
      <c r="AL53" s="94">
        <v>5.1693946123123169E-2</v>
      </c>
      <c r="AM53" s="94">
        <v>6.0017942450940609E-3</v>
      </c>
      <c r="AN53" s="94">
        <v>9.4460263848304749E-2</v>
      </c>
      <c r="AO53" s="94">
        <v>8.9425317943096161E-2</v>
      </c>
      <c r="AP53" s="94">
        <v>1.007635984569788E-2</v>
      </c>
      <c r="AQ53" s="94">
        <v>1.7492415383458138E-2</v>
      </c>
      <c r="AR53" s="94">
        <v>0.13174642622470856</v>
      </c>
      <c r="AS53" s="94">
        <v>0.21427179872989655</v>
      </c>
      <c r="AT53" s="94">
        <v>1.4698422455694526E-4</v>
      </c>
    </row>
  </sheetData>
  <sheetProtection sheet="1" objects="1" scenarios="1" selectLockedCells="1"/>
  <pageMargins left="0.7" right="0.7" top="0.75" bottom="0.75" header="0.3" footer="0.3"/>
  <pageSetup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3DC5C5-1874-4C2F-8E23-5B756F857F07}">
  <dimension ref="A1:AT53"/>
  <sheetViews>
    <sheetView zoomScaleNormal="100" workbookViewId="0">
      <selection activeCell="D29" sqref="D29"/>
    </sheetView>
  </sheetViews>
  <sheetFormatPr defaultColWidth="8.85546875" defaultRowHeight="15" x14ac:dyDescent="0.25"/>
  <cols>
    <col min="1" max="1" width="8.85546875" style="93"/>
    <col min="2" max="46" width="8.85546875" style="94"/>
    <col min="47" max="16384" width="8.85546875" style="93"/>
  </cols>
  <sheetData>
    <row r="1" spans="1:46" x14ac:dyDescent="0.25">
      <c r="A1" s="93" t="s">
        <v>0</v>
      </c>
      <c r="B1" s="94" t="s">
        <v>1</v>
      </c>
      <c r="C1" s="94" t="s">
        <v>2</v>
      </c>
      <c r="D1" s="94" t="s">
        <v>3</v>
      </c>
      <c r="E1" s="94" t="s">
        <v>4</v>
      </c>
      <c r="F1" s="94" t="s">
        <v>5</v>
      </c>
      <c r="G1" s="94" t="s">
        <v>6</v>
      </c>
      <c r="H1" s="94" t="s">
        <v>7</v>
      </c>
      <c r="I1" s="94" t="s">
        <v>8</v>
      </c>
      <c r="J1" s="94" t="s">
        <v>9</v>
      </c>
      <c r="K1" s="94" t="s">
        <v>10</v>
      </c>
      <c r="L1" s="94" t="s">
        <v>11</v>
      </c>
      <c r="M1" s="94" t="s">
        <v>12</v>
      </c>
      <c r="N1" s="94" t="s">
        <v>13</v>
      </c>
      <c r="O1" s="94" t="s">
        <v>14</v>
      </c>
      <c r="P1" s="94" t="s">
        <v>15</v>
      </c>
      <c r="Q1" s="94" t="s">
        <v>16</v>
      </c>
      <c r="R1" s="94" t="s">
        <v>17</v>
      </c>
      <c r="S1" s="94" t="s">
        <v>18</v>
      </c>
      <c r="T1" s="94" t="s">
        <v>19</v>
      </c>
      <c r="U1" s="94" t="s">
        <v>20</v>
      </c>
      <c r="V1" s="94" t="s">
        <v>21</v>
      </c>
      <c r="W1" s="94" t="s">
        <v>22</v>
      </c>
      <c r="X1" s="94" t="s">
        <v>23</v>
      </c>
      <c r="Y1" s="94" t="s">
        <v>24</v>
      </c>
      <c r="Z1" s="94" t="s">
        <v>25</v>
      </c>
      <c r="AA1" s="94" t="s">
        <v>26</v>
      </c>
      <c r="AB1" s="94" t="s">
        <v>27</v>
      </c>
      <c r="AC1" s="94" t="s">
        <v>28</v>
      </c>
      <c r="AD1" s="94" t="s">
        <v>29</v>
      </c>
      <c r="AE1" s="94" t="s">
        <v>30</v>
      </c>
      <c r="AF1" s="94" t="s">
        <v>31</v>
      </c>
      <c r="AG1" s="94" t="s">
        <v>32</v>
      </c>
      <c r="AH1" s="94" t="s">
        <v>33</v>
      </c>
      <c r="AI1" s="94" t="s">
        <v>34</v>
      </c>
      <c r="AJ1" s="94" t="s">
        <v>35</v>
      </c>
      <c r="AK1" s="94" t="s">
        <v>36</v>
      </c>
      <c r="AL1" s="94" t="s">
        <v>37</v>
      </c>
      <c r="AM1" s="94" t="s">
        <v>38</v>
      </c>
      <c r="AN1" s="94" t="s">
        <v>39</v>
      </c>
      <c r="AO1" s="94" t="s">
        <v>40</v>
      </c>
      <c r="AP1" s="94" t="s">
        <v>41</v>
      </c>
      <c r="AQ1" s="94" t="s">
        <v>42</v>
      </c>
      <c r="AR1" s="94" t="s">
        <v>43</v>
      </c>
      <c r="AS1" s="94" t="s">
        <v>44</v>
      </c>
      <c r="AT1" s="94" t="s">
        <v>45</v>
      </c>
    </row>
    <row r="2" spans="1:46" x14ac:dyDescent="0.25">
      <c r="A2" s="93" t="s">
        <v>46</v>
      </c>
      <c r="B2" s="94">
        <v>0.42671984434127808</v>
      </c>
      <c r="C2" s="94">
        <v>0.10646897554397583</v>
      </c>
      <c r="D2" s="94">
        <v>0.23191505670547485</v>
      </c>
      <c r="E2" s="94">
        <v>0.48086553812026978</v>
      </c>
      <c r="F2" s="94">
        <v>0.18075042963027954</v>
      </c>
      <c r="G2" s="94">
        <v>0.14003103971481323</v>
      </c>
      <c r="H2" s="94">
        <v>2.768075093626976E-2</v>
      </c>
      <c r="I2" s="94">
        <v>0.38028836250305176</v>
      </c>
      <c r="J2" s="94">
        <v>0.42203927040100098</v>
      </c>
      <c r="K2" s="94">
        <v>2.996058389544487E-2</v>
      </c>
      <c r="L2" s="94">
        <v>1.5303864143788815E-2</v>
      </c>
      <c r="M2" s="94">
        <v>0.66020500659942627</v>
      </c>
      <c r="N2" s="94">
        <v>0.20651799440383911</v>
      </c>
      <c r="O2" s="94">
        <v>0.11132529377937317</v>
      </c>
      <c r="P2" s="94">
        <v>0.3340645432472229</v>
      </c>
      <c r="Q2" s="94">
        <v>0.50544238090515137</v>
      </c>
      <c r="R2" s="94">
        <v>5.095730721950531E-2</v>
      </c>
      <c r="S2" s="94">
        <v>4.7808844596147537E-2</v>
      </c>
      <c r="T2" s="94">
        <v>3.7202991545200348E-2</v>
      </c>
      <c r="U2" s="94">
        <v>2.4523917585611343E-2</v>
      </c>
      <c r="V2" s="94">
        <v>0.43180304765701294</v>
      </c>
      <c r="W2" s="94">
        <v>0.44489192962646484</v>
      </c>
      <c r="X2" s="94">
        <v>0.12330503016710281</v>
      </c>
      <c r="Y2" s="94">
        <v>7.178962230682373E-2</v>
      </c>
      <c r="Z2" s="94">
        <v>7.3320314288139343E-2</v>
      </c>
      <c r="AA2" s="94">
        <v>1.3833276927471161E-2</v>
      </c>
      <c r="AB2" s="94">
        <v>4.6524949371814728E-2</v>
      </c>
      <c r="AC2" s="94">
        <v>6.0410602018237114E-3</v>
      </c>
      <c r="AD2" s="94">
        <v>0.16369745135307312</v>
      </c>
      <c r="AE2" s="94">
        <v>1.6540197655558586E-2</v>
      </c>
      <c r="AF2" s="94">
        <v>1.0323519818484783E-2</v>
      </c>
      <c r="AG2" s="94">
        <v>0.29967096447944641</v>
      </c>
      <c r="AH2" s="94">
        <v>2.9783448204398155E-2</v>
      </c>
      <c r="AI2" s="94">
        <v>0.13060809671878815</v>
      </c>
      <c r="AJ2" s="94">
        <v>4.8539575189352036E-2</v>
      </c>
      <c r="AK2" s="94">
        <v>0.21899335086345673</v>
      </c>
      <c r="AL2" s="94">
        <v>4.9939233809709549E-2</v>
      </c>
      <c r="AM2" s="94">
        <v>1.1054483242332935E-2</v>
      </c>
      <c r="AN2" s="94">
        <v>9.9349640309810638E-2</v>
      </c>
      <c r="AO2" s="94">
        <v>0.13492171466350555</v>
      </c>
      <c r="AP2" s="94">
        <v>8.5560120642185211E-3</v>
      </c>
      <c r="AQ2" s="94">
        <v>2.3201452568173409E-2</v>
      </c>
      <c r="AR2" s="94">
        <v>6.2593542039394379E-2</v>
      </c>
      <c r="AS2" s="94">
        <v>0.21224239468574524</v>
      </c>
      <c r="AT2" s="94">
        <v>5.0119791694669402E-7</v>
      </c>
    </row>
    <row r="3" spans="1:46" x14ac:dyDescent="0.25">
      <c r="A3" s="93" t="s">
        <v>47</v>
      </c>
      <c r="B3" s="94">
        <v>0.35263830423355103</v>
      </c>
      <c r="C3" s="94">
        <v>8.4147617220878601E-2</v>
      </c>
      <c r="D3" s="94">
        <v>0.18191295862197876</v>
      </c>
      <c r="E3" s="94">
        <v>0.50464928150177002</v>
      </c>
      <c r="F3" s="94">
        <v>0.22929014265537262</v>
      </c>
      <c r="G3" s="94">
        <v>0.22468188405036926</v>
      </c>
      <c r="H3" s="94">
        <v>0.15111172199249268</v>
      </c>
      <c r="I3" s="94">
        <v>0.10429975390434265</v>
      </c>
      <c r="J3" s="94">
        <v>0.2376575767993927</v>
      </c>
      <c r="K3" s="94">
        <v>0.2822490930557251</v>
      </c>
      <c r="L3" s="94">
        <v>0</v>
      </c>
      <c r="M3" s="94">
        <v>0.649009108543396</v>
      </c>
      <c r="N3" s="94">
        <v>0.1285613626241684</v>
      </c>
      <c r="O3" s="94">
        <v>0.18952177464962006</v>
      </c>
      <c r="P3" s="94">
        <v>0.22479061782360077</v>
      </c>
      <c r="Q3" s="94">
        <v>0.37837481498718262</v>
      </c>
      <c r="R3" s="94">
        <v>3.0265320092439651E-2</v>
      </c>
      <c r="S3" s="94">
        <v>0.15107199549674988</v>
      </c>
      <c r="T3" s="94">
        <v>0.10605072230100632</v>
      </c>
      <c r="U3" s="94">
        <v>0.10944652557373047</v>
      </c>
      <c r="V3" s="94">
        <v>0.36882680654525757</v>
      </c>
      <c r="W3" s="94">
        <v>0.4896361231803894</v>
      </c>
      <c r="X3" s="94">
        <v>0.14153705537319183</v>
      </c>
      <c r="Y3" s="94">
        <v>0.10260211676359177</v>
      </c>
      <c r="Z3" s="94">
        <v>7.0512399077415466E-2</v>
      </c>
      <c r="AA3" s="94">
        <v>3.1823389232158661E-2</v>
      </c>
      <c r="AB3" s="94">
        <v>8.4095761179924011E-2</v>
      </c>
      <c r="AC3" s="94">
        <v>3.3670137636363506E-3</v>
      </c>
      <c r="AD3" s="94">
        <v>7.9801298677921295E-2</v>
      </c>
      <c r="AE3" s="94">
        <v>8.2542914897203445E-3</v>
      </c>
      <c r="AF3" s="94">
        <v>0</v>
      </c>
      <c r="AG3" s="94">
        <v>0.43576920032501221</v>
      </c>
      <c r="AH3" s="94">
        <v>5.2159905433654785E-2</v>
      </c>
      <c r="AI3" s="94">
        <v>9.0206220746040344E-2</v>
      </c>
      <c r="AJ3" s="94">
        <v>5.2587781101465225E-2</v>
      </c>
      <c r="AK3" s="94">
        <v>0.23767778277397156</v>
      </c>
      <c r="AL3" s="94">
        <v>3.5438217222690582E-2</v>
      </c>
      <c r="AM3" s="94">
        <v>1.5575003810226917E-2</v>
      </c>
      <c r="AN3" s="94">
        <v>0.10925766080617905</v>
      </c>
      <c r="AO3" s="94">
        <v>3.9688058197498322E-2</v>
      </c>
      <c r="AP3" s="94">
        <v>3.9694998413324356E-2</v>
      </c>
      <c r="AQ3" s="94">
        <v>3.1732816249132156E-2</v>
      </c>
      <c r="AR3" s="94">
        <v>0.134359210729599</v>
      </c>
      <c r="AS3" s="94">
        <v>0.21268031001091003</v>
      </c>
      <c r="AT3" s="94">
        <v>1.1019472731277347E-3</v>
      </c>
    </row>
    <row r="4" spans="1:46" x14ac:dyDescent="0.25">
      <c r="A4" s="93" t="s">
        <v>48</v>
      </c>
      <c r="B4" s="94">
        <v>0.27602952718734741</v>
      </c>
      <c r="C4" s="94">
        <v>6.8510204553604126E-2</v>
      </c>
      <c r="D4" s="94">
        <v>0.16701054573059082</v>
      </c>
      <c r="E4" s="94">
        <v>0.5217670202255249</v>
      </c>
      <c r="F4" s="94">
        <v>0.24271221458911896</v>
      </c>
      <c r="G4" s="94">
        <v>0.62375426292419434</v>
      </c>
      <c r="H4" s="94">
        <v>6.6295646131038666E-2</v>
      </c>
      <c r="I4" s="94">
        <v>8.56303870677948E-2</v>
      </c>
      <c r="J4" s="94">
        <v>0.1621381938457489</v>
      </c>
      <c r="K4" s="94">
        <v>6.2181510031223297E-2</v>
      </c>
      <c r="L4" s="94">
        <v>2.6371804415248334E-4</v>
      </c>
      <c r="M4" s="94">
        <v>0.67542588710784912</v>
      </c>
      <c r="N4" s="94">
        <v>0.10922706127166748</v>
      </c>
      <c r="O4" s="94">
        <v>0.20229676365852356</v>
      </c>
      <c r="P4" s="94">
        <v>0.21384215354919434</v>
      </c>
      <c r="Q4" s="94">
        <v>0.31015551090240479</v>
      </c>
      <c r="R4" s="94">
        <v>2.6913587003946304E-2</v>
      </c>
      <c r="S4" s="94">
        <v>0.20132865011692047</v>
      </c>
      <c r="T4" s="94">
        <v>0.16715182363986969</v>
      </c>
      <c r="U4" s="94">
        <v>8.0608293414115906E-2</v>
      </c>
      <c r="V4" s="94">
        <v>0.4899335503578186</v>
      </c>
      <c r="W4" s="94">
        <v>0.37371730804443359</v>
      </c>
      <c r="X4" s="94">
        <v>0.1363491415977478</v>
      </c>
      <c r="Y4" s="94">
        <v>0.21147710084915161</v>
      </c>
      <c r="Z4" s="94">
        <v>7.460813969373703E-2</v>
      </c>
      <c r="AA4" s="94">
        <v>1.0134822688996792E-2</v>
      </c>
      <c r="AB4" s="94">
        <v>3.3426083624362946E-2</v>
      </c>
      <c r="AC4" s="94">
        <v>1.3703417032957077E-2</v>
      </c>
      <c r="AD4" s="94">
        <v>0.20576781034469604</v>
      </c>
      <c r="AE4" s="94">
        <v>9.7327828407287598E-2</v>
      </c>
      <c r="AF4" s="94">
        <v>1.7724320292472839E-2</v>
      </c>
      <c r="AG4" s="94">
        <v>0.5362468957901001</v>
      </c>
      <c r="AH4" s="94">
        <v>4.4293347746133804E-2</v>
      </c>
      <c r="AI4" s="94">
        <v>0.1532360315322876</v>
      </c>
      <c r="AJ4" s="94">
        <v>6.298365443944931E-2</v>
      </c>
      <c r="AK4" s="94">
        <v>0.21660672128200531</v>
      </c>
      <c r="AL4" s="94">
        <v>7.8228749334812164E-2</v>
      </c>
      <c r="AM4" s="94">
        <v>1.6943745315074921E-2</v>
      </c>
      <c r="AN4" s="94">
        <v>0.11356225609779358</v>
      </c>
      <c r="AO4" s="94">
        <v>6.2307920306921005E-2</v>
      </c>
      <c r="AP4" s="94">
        <v>1.1613673530519009E-2</v>
      </c>
      <c r="AQ4" s="94">
        <v>2.6684759184718132E-2</v>
      </c>
      <c r="AR4" s="94">
        <v>4.9952413886785507E-2</v>
      </c>
      <c r="AS4" s="94">
        <v>0.20413511991500854</v>
      </c>
      <c r="AT4" s="94">
        <v>3.7449439987540245E-3</v>
      </c>
    </row>
    <row r="5" spans="1:46" x14ac:dyDescent="0.25">
      <c r="A5" s="93" t="s">
        <v>49</v>
      </c>
      <c r="B5" s="94">
        <v>0.43187993764877319</v>
      </c>
      <c r="C5" s="94">
        <v>0.23201170563697815</v>
      </c>
      <c r="D5" s="94">
        <v>0.18943984806537628</v>
      </c>
      <c r="E5" s="94">
        <v>0.41898903250694275</v>
      </c>
      <c r="F5" s="94">
        <v>0.15955939888954163</v>
      </c>
      <c r="G5" s="94">
        <v>0.27076372504234314</v>
      </c>
      <c r="H5" s="94">
        <v>3.7230908870697021E-2</v>
      </c>
      <c r="I5" s="94">
        <v>0.16179753839969635</v>
      </c>
      <c r="J5" s="94">
        <v>0.50277811288833618</v>
      </c>
      <c r="K5" s="94">
        <v>2.742970734834671E-2</v>
      </c>
      <c r="L5" s="94">
        <v>1.5921220183372498E-2</v>
      </c>
      <c r="M5" s="94">
        <v>0.68474197387695313</v>
      </c>
      <c r="N5" s="94">
        <v>0.18558946251869202</v>
      </c>
      <c r="O5" s="94">
        <v>0.10583554208278656</v>
      </c>
      <c r="P5" s="94">
        <v>0.25496533513069153</v>
      </c>
      <c r="Q5" s="94">
        <v>0.47772118449211121</v>
      </c>
      <c r="R5" s="94">
        <v>4.4411212205886841E-2</v>
      </c>
      <c r="S5" s="94">
        <v>0.14772608876228333</v>
      </c>
      <c r="T5" s="94">
        <v>5.9330232441425323E-2</v>
      </c>
      <c r="U5" s="94">
        <v>1.5845948830246925E-2</v>
      </c>
      <c r="V5" s="94">
        <v>0.41944453120231628</v>
      </c>
      <c r="W5" s="94">
        <v>0.43844622373580933</v>
      </c>
      <c r="X5" s="94">
        <v>0.1421092301607132</v>
      </c>
      <c r="Y5" s="94">
        <v>6.3366875052452087E-2</v>
      </c>
      <c r="Z5" s="94">
        <v>5.2812546491622925E-2</v>
      </c>
      <c r="AA5" s="94">
        <v>1.8297027796506882E-2</v>
      </c>
      <c r="AB5" s="94">
        <v>0.10432542860507965</v>
      </c>
      <c r="AC5" s="94">
        <v>1.8011962529271841E-3</v>
      </c>
      <c r="AD5" s="94">
        <v>8.543088287115097E-2</v>
      </c>
      <c r="AE5" s="94">
        <v>1.5740178525447845E-2</v>
      </c>
      <c r="AF5" s="94">
        <v>5.8693503960967064E-3</v>
      </c>
      <c r="AG5" s="94">
        <v>0.38127869367599487</v>
      </c>
      <c r="AH5" s="94">
        <v>3.6822661757469177E-2</v>
      </c>
      <c r="AI5" s="94">
        <v>0.12481763958930969</v>
      </c>
      <c r="AJ5" s="94">
        <v>4.8671294003725052E-2</v>
      </c>
      <c r="AK5" s="94">
        <v>0.24245092272758484</v>
      </c>
      <c r="AL5" s="94">
        <v>4.4196244329214096E-2</v>
      </c>
      <c r="AM5" s="94">
        <v>1.1272231116890907E-2</v>
      </c>
      <c r="AN5" s="94">
        <v>0.10014805197715759</v>
      </c>
      <c r="AO5" s="94">
        <v>0.13066695630550385</v>
      </c>
      <c r="AP5" s="94">
        <v>1.2698005884885788E-2</v>
      </c>
      <c r="AQ5" s="94">
        <v>2.0890306681394577E-2</v>
      </c>
      <c r="AR5" s="94">
        <v>4.5073904097080231E-2</v>
      </c>
      <c r="AS5" s="94">
        <v>0.21911433339118958</v>
      </c>
      <c r="AT5" s="94">
        <v>1.021840745352165E-7</v>
      </c>
    </row>
    <row r="6" spans="1:46" x14ac:dyDescent="0.25">
      <c r="A6" s="93" t="s">
        <v>50</v>
      </c>
      <c r="B6" s="94">
        <v>0.40085777640342712</v>
      </c>
      <c r="C6" s="94">
        <v>4.9373425543308258E-2</v>
      </c>
      <c r="D6" s="94">
        <v>0.1541106104850769</v>
      </c>
      <c r="E6" s="94">
        <v>0.5244828462600708</v>
      </c>
      <c r="F6" s="94">
        <v>0.27203315496444702</v>
      </c>
      <c r="G6" s="94">
        <v>0.65839529037475586</v>
      </c>
      <c r="H6" s="94">
        <v>0.13155972957611084</v>
      </c>
      <c r="I6" s="94">
        <v>6.3481241464614868E-2</v>
      </c>
      <c r="J6" s="94">
        <v>0.11658252030611038</v>
      </c>
      <c r="K6" s="94">
        <v>2.9981177300214767E-2</v>
      </c>
      <c r="L6" s="94">
        <v>3.1755894422531128E-2</v>
      </c>
      <c r="M6" s="94">
        <v>0.56495839357376099</v>
      </c>
      <c r="N6" s="94">
        <v>0.18166422843933105</v>
      </c>
      <c r="O6" s="94">
        <v>0.19695161283016205</v>
      </c>
      <c r="P6" s="94">
        <v>8.5473977029323578E-2</v>
      </c>
      <c r="Q6" s="94">
        <v>0.24429002404212952</v>
      </c>
      <c r="R6" s="94">
        <v>0.14061117172241211</v>
      </c>
      <c r="S6" s="94">
        <v>5.2049092948436737E-2</v>
      </c>
      <c r="T6" s="94">
        <v>0.22629497945308685</v>
      </c>
      <c r="U6" s="94">
        <v>0.25128078460693359</v>
      </c>
      <c r="V6" s="94">
        <v>0.33155575394630432</v>
      </c>
      <c r="W6" s="94">
        <v>0.34889271855354309</v>
      </c>
      <c r="X6" s="94">
        <v>0.31955155730247498</v>
      </c>
      <c r="Y6" s="94">
        <v>4.6659540385007858E-2</v>
      </c>
      <c r="Z6" s="94">
        <v>2.067386731505394E-2</v>
      </c>
      <c r="AA6" s="94">
        <v>9.2210490256547928E-3</v>
      </c>
      <c r="AB6" s="94">
        <v>0.13167491555213928</v>
      </c>
      <c r="AC6" s="94">
        <v>2.5880853645503521E-3</v>
      </c>
      <c r="AD6" s="94">
        <v>5.402480810880661E-2</v>
      </c>
      <c r="AE6" s="94">
        <v>2.1487582474946976E-2</v>
      </c>
      <c r="AF6" s="94">
        <v>1.8330089747905731E-2</v>
      </c>
      <c r="AG6" s="94">
        <v>0.28885179758071899</v>
      </c>
      <c r="AH6" s="94">
        <v>5.7504799216985703E-2</v>
      </c>
      <c r="AI6" s="94">
        <v>0.16090171039104462</v>
      </c>
      <c r="AJ6" s="94">
        <v>5.2049849182367325E-2</v>
      </c>
      <c r="AK6" s="94">
        <v>0.23389410972595215</v>
      </c>
      <c r="AL6" s="94">
        <v>4.827788844704628E-2</v>
      </c>
      <c r="AM6" s="94">
        <v>3.4148786216974258E-2</v>
      </c>
      <c r="AN6" s="94">
        <v>0.10679285228252411</v>
      </c>
      <c r="AO6" s="94">
        <v>7.4929267168045044E-2</v>
      </c>
      <c r="AP6" s="94">
        <v>2.4803422391414642E-2</v>
      </c>
      <c r="AQ6" s="94">
        <v>2.9549159109592438E-2</v>
      </c>
      <c r="AR6" s="94">
        <v>4.8647787421941757E-2</v>
      </c>
      <c r="AS6" s="94">
        <v>0.18588671088218689</v>
      </c>
      <c r="AT6" s="94">
        <v>1.1843535321531817E-4</v>
      </c>
    </row>
    <row r="7" spans="1:46" x14ac:dyDescent="0.25">
      <c r="A7" s="93" t="s">
        <v>51</v>
      </c>
      <c r="B7" s="94">
        <v>0.28320258855819702</v>
      </c>
      <c r="C7" s="94">
        <v>6.2646269798278809E-2</v>
      </c>
      <c r="D7" s="94">
        <v>0.13723331689834595</v>
      </c>
      <c r="E7" s="94">
        <v>0.58456170558929443</v>
      </c>
      <c r="F7" s="94">
        <v>0.21555867791175842</v>
      </c>
      <c r="G7" s="94">
        <v>0.54299664497375488</v>
      </c>
      <c r="H7" s="94">
        <v>0.13568061590194702</v>
      </c>
      <c r="I7" s="94">
        <v>9.71103236079216E-2</v>
      </c>
      <c r="J7" s="94">
        <v>0.20428766310214996</v>
      </c>
      <c r="K7" s="94">
        <v>1.9924730062484741E-2</v>
      </c>
      <c r="L7" s="94">
        <v>1.4439922757446766E-2</v>
      </c>
      <c r="M7" s="94">
        <v>0.54163455963134766</v>
      </c>
      <c r="N7" s="94">
        <v>0.16710966825485229</v>
      </c>
      <c r="O7" s="94">
        <v>0.22653698921203613</v>
      </c>
      <c r="P7" s="94">
        <v>0.1132233589887619</v>
      </c>
      <c r="Q7" s="94">
        <v>0.23029977083206177</v>
      </c>
      <c r="R7" s="94">
        <v>3.7021253257989883E-2</v>
      </c>
      <c r="S7" s="94">
        <v>9.978795051574707E-2</v>
      </c>
      <c r="T7" s="94">
        <v>0.27191877365112305</v>
      </c>
      <c r="U7" s="94">
        <v>0.24774888157844543</v>
      </c>
      <c r="V7" s="94">
        <v>0.43874442577362061</v>
      </c>
      <c r="W7" s="94">
        <v>0.32738107442855835</v>
      </c>
      <c r="X7" s="94">
        <v>0.23387449979782104</v>
      </c>
      <c r="Y7" s="94">
        <v>4.0342278778553009E-2</v>
      </c>
      <c r="Z7" s="94">
        <v>2.7280878275632858E-2</v>
      </c>
      <c r="AA7" s="94">
        <v>1.1373203247785568E-2</v>
      </c>
      <c r="AB7" s="94">
        <v>4.6878926455974579E-2</v>
      </c>
      <c r="AC7" s="94">
        <v>5.3689777851104736E-3</v>
      </c>
      <c r="AD7" s="94">
        <v>7.4994310736656189E-2</v>
      </c>
      <c r="AE7" s="94">
        <v>2.244751900434494E-2</v>
      </c>
      <c r="AF7" s="94">
        <v>1.0666206479072571E-2</v>
      </c>
      <c r="AG7" s="94">
        <v>0.1781693696975708</v>
      </c>
      <c r="AH7" s="94">
        <v>4.2303819209337234E-2</v>
      </c>
      <c r="AI7" s="94">
        <v>0.17046979069709778</v>
      </c>
      <c r="AJ7" s="94">
        <v>6.6489189863204956E-2</v>
      </c>
      <c r="AK7" s="94">
        <v>0.21173754334449768</v>
      </c>
      <c r="AL7" s="94">
        <v>6.3094750046730042E-2</v>
      </c>
      <c r="AM7" s="94">
        <v>2.9166441410779953E-2</v>
      </c>
      <c r="AN7" s="94">
        <v>0.11895978450775146</v>
      </c>
      <c r="AO7" s="94">
        <v>5.4837383329868317E-2</v>
      </c>
      <c r="AP7" s="94">
        <v>1.4441303908824921E-2</v>
      </c>
      <c r="AQ7" s="94">
        <v>3.0435530468821526E-2</v>
      </c>
      <c r="AR7" s="94">
        <v>5.4743345826864243E-2</v>
      </c>
      <c r="AS7" s="94">
        <v>0.18518340587615967</v>
      </c>
      <c r="AT7" s="94">
        <v>4.4152833288535476E-4</v>
      </c>
    </row>
    <row r="8" spans="1:46" x14ac:dyDescent="0.25">
      <c r="A8" s="93" t="s">
        <v>52</v>
      </c>
      <c r="B8" s="94">
        <v>0.36112111806869507</v>
      </c>
      <c r="C8" s="94">
        <v>9.1541022062301636E-2</v>
      </c>
      <c r="D8" s="94">
        <v>0.18907544016838074</v>
      </c>
      <c r="E8" s="94">
        <v>0.49982011318206787</v>
      </c>
      <c r="F8" s="94">
        <v>0.21956342458724976</v>
      </c>
      <c r="G8" s="94">
        <v>0.5504986047744751</v>
      </c>
      <c r="H8" s="94">
        <v>7.6724603772163391E-2</v>
      </c>
      <c r="I8" s="94">
        <v>0.18736016750335693</v>
      </c>
      <c r="J8" s="94">
        <v>0.16850778460502625</v>
      </c>
      <c r="K8" s="94">
        <v>1.6908884048461914E-2</v>
      </c>
      <c r="L8" s="94">
        <v>1.1623049154877663E-2</v>
      </c>
      <c r="M8" s="94">
        <v>0.62750923633575439</v>
      </c>
      <c r="N8" s="94">
        <v>0.16187892854213715</v>
      </c>
      <c r="O8" s="94">
        <v>0.18587344884872437</v>
      </c>
      <c r="P8" s="94">
        <v>5.434872955083847E-2</v>
      </c>
      <c r="Q8" s="94">
        <v>0.1566045880317688</v>
      </c>
      <c r="R8" s="94">
        <v>0.29369610548019409</v>
      </c>
      <c r="S8" s="94">
        <v>5.3055383265018463E-2</v>
      </c>
      <c r="T8" s="94">
        <v>0.23517912626266479</v>
      </c>
      <c r="U8" s="94">
        <v>0.20711606740951538</v>
      </c>
      <c r="V8" s="94">
        <v>0.45913779735565186</v>
      </c>
      <c r="W8" s="94">
        <v>0.34280425310134888</v>
      </c>
      <c r="X8" s="94">
        <v>0.19805793464183807</v>
      </c>
      <c r="Y8" s="94">
        <v>6.3110411167144775E-2</v>
      </c>
      <c r="Z8" s="94">
        <v>2.3582994937896729E-2</v>
      </c>
      <c r="AA8" s="94">
        <v>6.676817312836647E-3</v>
      </c>
      <c r="AB8" s="94">
        <v>1.002831943333149E-2</v>
      </c>
      <c r="AC8" s="94">
        <v>9.1125685721635818E-3</v>
      </c>
      <c r="AD8" s="94">
        <v>6.7007482051849365E-2</v>
      </c>
      <c r="AE8" s="94">
        <v>1.576855406165123E-2</v>
      </c>
      <c r="AF8" s="94">
        <v>4.869360476732254E-3</v>
      </c>
      <c r="AG8" s="94">
        <v>0.17133408784866333</v>
      </c>
      <c r="AH8" s="94">
        <v>5.1949858665466309E-2</v>
      </c>
      <c r="AI8" s="94">
        <v>0.13563959300518036</v>
      </c>
      <c r="AJ8" s="94">
        <v>3.9579946547746658E-2</v>
      </c>
      <c r="AK8" s="94">
        <v>0.28136888146400452</v>
      </c>
      <c r="AL8" s="94">
        <v>7.2263024747371674E-2</v>
      </c>
      <c r="AM8" s="94">
        <v>2.0471548661589622E-2</v>
      </c>
      <c r="AN8" s="94">
        <v>9.545879065990448E-2</v>
      </c>
      <c r="AO8" s="94">
        <v>9.5905154943466187E-2</v>
      </c>
      <c r="AP8" s="94">
        <v>3.3366666175425053E-3</v>
      </c>
      <c r="AQ8" s="94">
        <v>3.2125063240528107E-2</v>
      </c>
      <c r="AR8" s="94">
        <v>3.3945869654417038E-2</v>
      </c>
      <c r="AS8" s="94">
        <v>0.18790225684642792</v>
      </c>
      <c r="AT8" s="94">
        <v>2.0032061729580164E-3</v>
      </c>
    </row>
    <row r="9" spans="1:46" x14ac:dyDescent="0.25">
      <c r="A9" s="93" t="s">
        <v>53</v>
      </c>
      <c r="B9" s="94">
        <v>0.46592545509338379</v>
      </c>
      <c r="C9" s="94">
        <v>7.4947372078895569E-2</v>
      </c>
      <c r="D9" s="94">
        <v>0.15427413582801819</v>
      </c>
      <c r="E9" s="94">
        <v>0.56609785556793213</v>
      </c>
      <c r="F9" s="94">
        <v>0.2046806812286377</v>
      </c>
      <c r="G9" s="94">
        <v>0.42122483253479004</v>
      </c>
      <c r="H9" s="94">
        <v>4.0726028382778168E-2</v>
      </c>
      <c r="I9" s="94">
        <v>0.38245683908462524</v>
      </c>
      <c r="J9" s="94">
        <v>0.1388893723487854</v>
      </c>
      <c r="K9" s="94">
        <v>1.670292392373085E-2</v>
      </c>
      <c r="L9" s="94">
        <v>0</v>
      </c>
      <c r="M9" s="94">
        <v>0.75041377544403076</v>
      </c>
      <c r="N9" s="94">
        <v>0.11501181125640869</v>
      </c>
      <c r="O9" s="94">
        <v>0.12563660740852356</v>
      </c>
      <c r="P9" s="94">
        <v>0.25446322560310364</v>
      </c>
      <c r="Q9" s="94">
        <v>0.3217960000038147</v>
      </c>
      <c r="R9" s="94">
        <v>1.7738398164510727E-2</v>
      </c>
      <c r="S9" s="94">
        <v>0.19936034083366394</v>
      </c>
      <c r="T9" s="94">
        <v>9.7645610570907593E-2</v>
      </c>
      <c r="U9" s="94">
        <v>0.10899640619754791</v>
      </c>
      <c r="V9" s="94">
        <v>0.4529302716255188</v>
      </c>
      <c r="W9" s="94">
        <v>0.28054720163345337</v>
      </c>
      <c r="X9" s="94">
        <v>0.26652249693870544</v>
      </c>
      <c r="Y9" s="94">
        <v>2.0331446081399918E-2</v>
      </c>
      <c r="Z9" s="94">
        <v>1.8406765535473824E-2</v>
      </c>
      <c r="AA9" s="94">
        <v>9.9682435393333435E-3</v>
      </c>
      <c r="AB9" s="94">
        <v>1.8091998994350433E-2</v>
      </c>
      <c r="AC9" s="94">
        <v>7.2376016760244966E-4</v>
      </c>
      <c r="AD9" s="94">
        <v>9.0546205639839172E-2</v>
      </c>
      <c r="AE9" s="94">
        <v>1.0022373870015144E-2</v>
      </c>
      <c r="AF9" s="94">
        <v>9.4088828191161156E-3</v>
      </c>
      <c r="AG9" s="94">
        <v>0.46024933457374573</v>
      </c>
      <c r="AH9" s="94">
        <v>5.0059635192155838E-2</v>
      </c>
      <c r="AI9" s="94">
        <v>0.14940017461776733</v>
      </c>
      <c r="AJ9" s="94">
        <v>5.7270731776952744E-2</v>
      </c>
      <c r="AK9" s="94">
        <v>0.23294064402580261</v>
      </c>
      <c r="AL9" s="94">
        <v>0.11107203364372253</v>
      </c>
      <c r="AM9" s="94">
        <v>8.4600243717432022E-3</v>
      </c>
      <c r="AN9" s="94">
        <v>0.11032512784004211</v>
      </c>
      <c r="AO9" s="94">
        <v>5.8933496475219727E-2</v>
      </c>
      <c r="AP9" s="94">
        <v>2.8229821473360062E-3</v>
      </c>
      <c r="AQ9" s="94">
        <v>2.6927417144179344E-2</v>
      </c>
      <c r="AR9" s="94">
        <v>4.5735303312540054E-2</v>
      </c>
      <c r="AS9" s="94">
        <v>0.19611206650733948</v>
      </c>
      <c r="AT9" s="94">
        <v>0</v>
      </c>
    </row>
    <row r="10" spans="1:46" x14ac:dyDescent="0.25">
      <c r="A10" s="93" t="s">
        <v>54</v>
      </c>
      <c r="B10" s="94">
        <v>0.35785245895385742</v>
      </c>
      <c r="C10" s="94">
        <v>5.9532944113016129E-2</v>
      </c>
      <c r="D10" s="94">
        <v>0.26729846000671387</v>
      </c>
      <c r="E10" s="94">
        <v>0.48710352182388306</v>
      </c>
      <c r="F10" s="94">
        <v>0.18606507778167725</v>
      </c>
      <c r="G10" s="94">
        <v>0.2950020432472229</v>
      </c>
      <c r="H10" s="94">
        <v>2.4017803370952606E-2</v>
      </c>
      <c r="I10" s="94">
        <v>0.65743809938430786</v>
      </c>
      <c r="J10" s="94">
        <v>1.5236852690577507E-2</v>
      </c>
      <c r="K10" s="94">
        <v>8.3051975816488266E-3</v>
      </c>
      <c r="L10" s="94">
        <v>2.9985165223479271E-2</v>
      </c>
      <c r="M10" s="94">
        <v>0.30235829949378967</v>
      </c>
      <c r="N10" s="94">
        <v>0.49594074487686157</v>
      </c>
      <c r="O10" s="94">
        <v>0.16986903548240662</v>
      </c>
      <c r="P10" s="94">
        <v>9.694342315196991E-2</v>
      </c>
      <c r="Q10" s="94">
        <v>0.47326835989952087</v>
      </c>
      <c r="R10" s="94">
        <v>0.25303611159324646</v>
      </c>
      <c r="S10" s="94">
        <v>1.0151933878660202E-2</v>
      </c>
      <c r="T10" s="94">
        <v>6.3697054982185364E-2</v>
      </c>
      <c r="U10" s="94">
        <v>0.10290311276912689</v>
      </c>
      <c r="V10" s="94">
        <v>0.33608299493789673</v>
      </c>
      <c r="W10" s="94">
        <v>0.60067272186279297</v>
      </c>
      <c r="X10" s="94">
        <v>6.3244320452213287E-2</v>
      </c>
      <c r="Y10" s="94">
        <v>5.906137079000473E-2</v>
      </c>
      <c r="Z10" s="94">
        <v>1.6018526628613472E-2</v>
      </c>
      <c r="AA10" s="94">
        <v>3.205382451415062E-2</v>
      </c>
      <c r="AB10" s="94">
        <v>3.7085007876157761E-2</v>
      </c>
      <c r="AC10" s="94">
        <v>4.1221403516829014E-3</v>
      </c>
      <c r="AD10" s="94">
        <v>6.318267434835434E-2</v>
      </c>
      <c r="AE10" s="94">
        <v>1.373208244331181E-3</v>
      </c>
      <c r="AF10" s="94">
        <v>0</v>
      </c>
      <c r="AG10" s="94">
        <v>0.52562636137008667</v>
      </c>
      <c r="AH10" s="94">
        <v>5.715445801615715E-2</v>
      </c>
      <c r="AI10" s="94">
        <v>0.23701785504817963</v>
      </c>
      <c r="AJ10" s="94">
        <v>2.0766401663422585E-2</v>
      </c>
      <c r="AK10" s="94">
        <v>0.17047010362148285</v>
      </c>
      <c r="AL10" s="94">
        <v>3.9440542459487915E-2</v>
      </c>
      <c r="AM10" s="94">
        <v>3.2005120068788528E-2</v>
      </c>
      <c r="AN10" s="94">
        <v>8.8137917220592499E-2</v>
      </c>
      <c r="AO10" s="94">
        <v>4.6380958519876003E-3</v>
      </c>
      <c r="AP10" s="94">
        <v>7.3019486990233418E-6</v>
      </c>
      <c r="AQ10" s="94">
        <v>9.324299544095993E-2</v>
      </c>
      <c r="AR10" s="94">
        <v>0.26236563920974731</v>
      </c>
      <c r="AS10" s="94">
        <v>5.165177583694458E-2</v>
      </c>
      <c r="AT10" s="94">
        <v>2.5624744012020528E-4</v>
      </c>
    </row>
    <row r="11" spans="1:46" x14ac:dyDescent="0.25">
      <c r="A11" s="93" t="s">
        <v>55</v>
      </c>
      <c r="B11" s="94">
        <v>0.41886284947395325</v>
      </c>
      <c r="C11" s="94">
        <v>0.14782798290252686</v>
      </c>
      <c r="D11" s="94">
        <v>0.15912215411663055</v>
      </c>
      <c r="E11" s="94">
        <v>0.44551348686218262</v>
      </c>
      <c r="F11" s="94">
        <v>0.24753636121749878</v>
      </c>
      <c r="G11" s="94">
        <v>0.55956530570983887</v>
      </c>
      <c r="H11" s="94">
        <v>1.905672624707222E-2</v>
      </c>
      <c r="I11" s="94">
        <v>0.22381265461444855</v>
      </c>
      <c r="J11" s="94">
        <v>0.18175487220287323</v>
      </c>
      <c r="K11" s="94">
        <v>1.5810443088412285E-2</v>
      </c>
      <c r="L11" s="94">
        <v>8.4733119001612067E-4</v>
      </c>
      <c r="M11" s="94">
        <v>0.49628379940986633</v>
      </c>
      <c r="N11" s="94">
        <v>0.18642684817314148</v>
      </c>
      <c r="O11" s="94">
        <v>0.27651232481002808</v>
      </c>
      <c r="P11" s="94">
        <v>0.17018255591392517</v>
      </c>
      <c r="Q11" s="94">
        <v>0.1505921334028244</v>
      </c>
      <c r="R11" s="94">
        <v>6.8525642156600952E-2</v>
      </c>
      <c r="S11" s="94">
        <v>0.17663219571113586</v>
      </c>
      <c r="T11" s="94">
        <v>0.28926023840904236</v>
      </c>
      <c r="U11" s="94">
        <v>0.14480723440647125</v>
      </c>
      <c r="V11" s="94">
        <v>0.39534586668014526</v>
      </c>
      <c r="W11" s="94">
        <v>0.39237493276596069</v>
      </c>
      <c r="X11" s="94">
        <v>0.21227923035621643</v>
      </c>
      <c r="Y11" s="94">
        <v>1.9294120371341705E-2</v>
      </c>
      <c r="Z11" s="94">
        <v>3.1374111771583557E-2</v>
      </c>
      <c r="AA11" s="94">
        <v>1.3713452965021133E-2</v>
      </c>
      <c r="AB11" s="94">
        <v>0.10136647522449493</v>
      </c>
      <c r="AC11" s="94">
        <v>1.5542358160018921E-2</v>
      </c>
      <c r="AD11" s="94">
        <v>7.878519594669342E-2</v>
      </c>
      <c r="AE11" s="94">
        <v>2.8620883822441101E-2</v>
      </c>
      <c r="AF11" s="94">
        <v>2.3655951023101807E-2</v>
      </c>
      <c r="AG11" s="94">
        <v>5.1229845732450485E-2</v>
      </c>
      <c r="AH11" s="94">
        <v>3.7605341523885727E-2</v>
      </c>
      <c r="AI11" s="94">
        <v>0.16755595803260803</v>
      </c>
      <c r="AJ11" s="94">
        <v>6.4937502145767212E-2</v>
      </c>
      <c r="AK11" s="94">
        <v>0.20443625748157501</v>
      </c>
      <c r="AL11" s="94">
        <v>6.9996453821659088E-2</v>
      </c>
      <c r="AM11" s="94">
        <v>1.6288347542285919E-2</v>
      </c>
      <c r="AN11" s="94">
        <v>0.13134960830211639</v>
      </c>
      <c r="AO11" s="94">
        <v>4.3724093586206436E-2</v>
      </c>
      <c r="AP11" s="94">
        <v>7.9358946532011032E-3</v>
      </c>
      <c r="AQ11" s="94">
        <v>2.9928725212812424E-2</v>
      </c>
      <c r="AR11" s="94">
        <v>5.0441347062587738E-2</v>
      </c>
      <c r="AS11" s="94">
        <v>0.21189160645008087</v>
      </c>
      <c r="AT11" s="94">
        <v>1.5141944168135524E-3</v>
      </c>
    </row>
    <row r="12" spans="1:46" x14ac:dyDescent="0.25">
      <c r="A12" s="93" t="s">
        <v>56</v>
      </c>
      <c r="B12" s="94">
        <v>0.37896913290023804</v>
      </c>
      <c r="C12" s="94">
        <v>0.18052956461906433</v>
      </c>
      <c r="D12" s="94">
        <v>0.20224173367023468</v>
      </c>
      <c r="E12" s="94">
        <v>0.43857622146606445</v>
      </c>
      <c r="F12" s="94">
        <v>0.17865249514579773</v>
      </c>
      <c r="G12" s="94">
        <v>0.22589065134525299</v>
      </c>
      <c r="H12" s="94">
        <v>7.6508462429046631E-2</v>
      </c>
      <c r="I12" s="94">
        <v>0.3632977306842804</v>
      </c>
      <c r="J12" s="94">
        <v>0.2985362708568573</v>
      </c>
      <c r="K12" s="94">
        <v>3.5766858607530594E-2</v>
      </c>
      <c r="L12" s="94">
        <v>2.3324571549892426E-2</v>
      </c>
      <c r="M12" s="94">
        <v>0.68329453468322754</v>
      </c>
      <c r="N12" s="94">
        <v>0.12332421541213989</v>
      </c>
      <c r="O12" s="94">
        <v>0.15320765972137451</v>
      </c>
      <c r="P12" s="94">
        <v>0.36810594797134399</v>
      </c>
      <c r="Q12" s="94">
        <v>0.36465913057327271</v>
      </c>
      <c r="R12" s="94">
        <v>8.680940605700016E-3</v>
      </c>
      <c r="S12" s="94">
        <v>0.13357934355735779</v>
      </c>
      <c r="T12" s="94">
        <v>7.4065521359443665E-2</v>
      </c>
      <c r="U12" s="94">
        <v>5.0909116864204407E-2</v>
      </c>
      <c r="V12" s="94">
        <v>0.48101216554641724</v>
      </c>
      <c r="W12" s="94">
        <v>0.26336759328842163</v>
      </c>
      <c r="X12" s="94">
        <v>0.25562027096748352</v>
      </c>
      <c r="Y12" s="94">
        <v>1.4056583866477013E-2</v>
      </c>
      <c r="Z12" s="94">
        <v>3.8019724190235138E-2</v>
      </c>
      <c r="AA12" s="94">
        <v>2.0521000027656555E-2</v>
      </c>
      <c r="AB12" s="94">
        <v>2.9514338821172714E-2</v>
      </c>
      <c r="AC12" s="94">
        <v>4.3942695483565331E-3</v>
      </c>
      <c r="AD12" s="94">
        <v>0.10171285271644592</v>
      </c>
      <c r="AE12" s="94">
        <v>2.6572577655315399E-2</v>
      </c>
      <c r="AF12" s="94">
        <v>3.5972273908555508E-3</v>
      </c>
      <c r="AG12" s="94">
        <v>0.36773312091827393</v>
      </c>
      <c r="AH12" s="94">
        <v>3.4642014652490616E-2</v>
      </c>
      <c r="AI12" s="94">
        <v>0.16415612399578094</v>
      </c>
      <c r="AJ12" s="94">
        <v>4.5375876128673553E-2</v>
      </c>
      <c r="AK12" s="94">
        <v>0.20739519596099854</v>
      </c>
      <c r="AL12" s="94">
        <v>5.5533505976200104E-2</v>
      </c>
      <c r="AM12" s="94">
        <v>2.7679434046149254E-2</v>
      </c>
      <c r="AN12" s="94">
        <v>0.101563960313797</v>
      </c>
      <c r="AO12" s="94">
        <v>8.7560549378395081E-2</v>
      </c>
      <c r="AP12" s="94">
        <v>6.3179777935147285E-3</v>
      </c>
      <c r="AQ12" s="94">
        <v>2.4043368175625801E-2</v>
      </c>
      <c r="AR12" s="94">
        <v>5.1419682800769806E-2</v>
      </c>
      <c r="AS12" s="94">
        <v>0.22238264977931976</v>
      </c>
      <c r="AT12" s="94">
        <v>6.5716980025172234E-3</v>
      </c>
    </row>
    <row r="13" spans="1:46" x14ac:dyDescent="0.25">
      <c r="A13" s="93" t="s">
        <v>57</v>
      </c>
      <c r="B13" s="94">
        <v>0.4925878643989563</v>
      </c>
      <c r="C13" s="94">
        <v>0.29685759544372559</v>
      </c>
      <c r="D13" s="94">
        <v>0.20381194353103638</v>
      </c>
      <c r="E13" s="94">
        <v>0.33513683080673218</v>
      </c>
      <c r="F13" s="94">
        <v>0.16419361531734467</v>
      </c>
      <c r="G13" s="94">
        <v>0.15549838542938232</v>
      </c>
      <c r="H13" s="94">
        <v>0.49711334705352783</v>
      </c>
      <c r="I13" s="94">
        <v>5.1518473774194717E-2</v>
      </c>
      <c r="J13" s="94">
        <v>9.8023049533367157E-2</v>
      </c>
      <c r="K13" s="94">
        <v>0.19784674048423767</v>
      </c>
      <c r="L13" s="94">
        <v>2.9361307621002197E-2</v>
      </c>
      <c r="M13" s="94">
        <v>0.6177937388420105</v>
      </c>
      <c r="N13" s="94">
        <v>0.20478984713554382</v>
      </c>
      <c r="O13" s="94">
        <v>0.14653035998344421</v>
      </c>
      <c r="P13" s="94">
        <v>0.14328712224960327</v>
      </c>
      <c r="Q13" s="94">
        <v>0.48356825113296509</v>
      </c>
      <c r="R13" s="94">
        <v>0.20338217914104462</v>
      </c>
      <c r="S13" s="94">
        <v>1.5232319012284279E-2</v>
      </c>
      <c r="T13" s="94">
        <v>6.9586187601089478E-2</v>
      </c>
      <c r="U13" s="94">
        <v>8.494393527507782E-2</v>
      </c>
      <c r="V13" s="94">
        <v>0.34596705436706543</v>
      </c>
      <c r="W13" s="94">
        <v>0.35815691947937012</v>
      </c>
      <c r="X13" s="94">
        <v>0.29587602615356445</v>
      </c>
      <c r="Y13" s="94">
        <v>1.4836795162409544E-4</v>
      </c>
      <c r="Z13" s="94">
        <v>4.9498840235173702E-4</v>
      </c>
      <c r="AA13" s="94">
        <v>3.4662045072764158E-4</v>
      </c>
      <c r="AB13" s="94">
        <v>0</v>
      </c>
      <c r="AC13" s="94">
        <v>1.7331022536382079E-4</v>
      </c>
      <c r="AD13" s="94">
        <v>6.1841408023610711E-4</v>
      </c>
      <c r="AE13" s="94">
        <v>1.7331022536382079E-4</v>
      </c>
      <c r="AF13" s="94">
        <v>0</v>
      </c>
      <c r="AG13" s="94">
        <v>1.6832177061587572E-3</v>
      </c>
      <c r="AH13" s="94">
        <v>4.7525908797979355E-2</v>
      </c>
      <c r="AI13" s="94">
        <v>0.12413869053125381</v>
      </c>
      <c r="AJ13" s="94">
        <v>6.3291661441326141E-2</v>
      </c>
      <c r="AK13" s="94">
        <v>0.2239159494638443</v>
      </c>
      <c r="AL13" s="94">
        <v>4.5976512134075165E-2</v>
      </c>
      <c r="AM13" s="94">
        <v>1.4755493029952049E-2</v>
      </c>
      <c r="AN13" s="94">
        <v>0.17975583672523499</v>
      </c>
      <c r="AO13" s="94">
        <v>2.1289007738232613E-2</v>
      </c>
      <c r="AP13" s="94">
        <v>5.1474324427545071E-3</v>
      </c>
      <c r="AQ13" s="94">
        <v>4.1678279638290405E-2</v>
      </c>
      <c r="AR13" s="94">
        <v>7.1521252393722534E-2</v>
      </c>
      <c r="AS13" s="94">
        <v>0.20344400405883789</v>
      </c>
      <c r="AT13" s="94">
        <v>5.0858990289270878E-3</v>
      </c>
    </row>
    <row r="14" spans="1:46" x14ac:dyDescent="0.25">
      <c r="A14" s="93" t="s">
        <v>58</v>
      </c>
      <c r="B14" s="94">
        <v>0.41029107570648193</v>
      </c>
      <c r="C14" s="94">
        <v>0.23734745383262634</v>
      </c>
      <c r="D14" s="94">
        <v>0.18809846043586731</v>
      </c>
      <c r="E14" s="94">
        <v>0.40750950574874878</v>
      </c>
      <c r="F14" s="94">
        <v>0.16704457998275757</v>
      </c>
      <c r="G14" s="94">
        <v>0.36373496055603027</v>
      </c>
      <c r="H14" s="94">
        <v>6.62422776222229E-2</v>
      </c>
      <c r="I14" s="94">
        <v>0.10071271657943726</v>
      </c>
      <c r="J14" s="94">
        <v>0.44668644666671753</v>
      </c>
      <c r="K14" s="94">
        <v>2.2623609751462936E-2</v>
      </c>
      <c r="L14" s="94">
        <v>1.323387841694057E-3</v>
      </c>
      <c r="M14" s="94">
        <v>0.62977409362792969</v>
      </c>
      <c r="N14" s="94">
        <v>0.19731695950031281</v>
      </c>
      <c r="O14" s="94">
        <v>0.13596779108047485</v>
      </c>
      <c r="P14" s="94">
        <v>0.15086841583251953</v>
      </c>
      <c r="Q14" s="94">
        <v>0.44922915101051331</v>
      </c>
      <c r="R14" s="94">
        <v>0.10418540239334106</v>
      </c>
      <c r="S14" s="94">
        <v>4.4891126453876495E-2</v>
      </c>
      <c r="T14" s="94">
        <v>0.15615537762641907</v>
      </c>
      <c r="U14" s="94">
        <v>9.4670534133911133E-2</v>
      </c>
      <c r="V14" s="94">
        <v>0.47448813915252686</v>
      </c>
      <c r="W14" s="94">
        <v>0.29866194725036621</v>
      </c>
      <c r="X14" s="94">
        <v>0.22684992849826813</v>
      </c>
      <c r="Y14" s="94">
        <v>7.3048523627221584E-3</v>
      </c>
      <c r="Z14" s="94">
        <v>4.5002870261669159E-2</v>
      </c>
      <c r="AA14" s="94">
        <v>5.9663159772753716E-3</v>
      </c>
      <c r="AB14" s="94">
        <v>1.1751201003789902E-2</v>
      </c>
      <c r="AC14" s="94">
        <v>5.5522257462143898E-3</v>
      </c>
      <c r="AD14" s="94">
        <v>5.3929504007101059E-2</v>
      </c>
      <c r="AE14" s="94">
        <v>1.0889081284403801E-2</v>
      </c>
      <c r="AF14" s="94">
        <v>5.9891552664339542E-3</v>
      </c>
      <c r="AG14" s="94">
        <v>0.15532293915748596</v>
      </c>
      <c r="AH14" s="94">
        <v>3.0677912756800652E-2</v>
      </c>
      <c r="AI14" s="94">
        <v>0.12945340573787689</v>
      </c>
      <c r="AJ14" s="94">
        <v>7.5862109661102295E-2</v>
      </c>
      <c r="AK14" s="94">
        <v>0.22209583222866058</v>
      </c>
      <c r="AL14" s="94">
        <v>4.7403339296579361E-2</v>
      </c>
      <c r="AM14" s="94">
        <v>1.1585758067667484E-2</v>
      </c>
      <c r="AN14" s="94">
        <v>0.10884097218513489</v>
      </c>
      <c r="AO14" s="94">
        <v>8.8754117488861084E-2</v>
      </c>
      <c r="AP14" s="94">
        <v>3.3298086374998093E-2</v>
      </c>
      <c r="AQ14" s="94">
        <v>2.6010235771536827E-2</v>
      </c>
      <c r="AR14" s="94">
        <v>5.6076783686876297E-2</v>
      </c>
      <c r="AS14" s="94">
        <v>0.20061732828617096</v>
      </c>
      <c r="AT14" s="94">
        <v>2.0184518234600546E-6</v>
      </c>
    </row>
    <row r="15" spans="1:46" x14ac:dyDescent="0.25">
      <c r="A15" s="93" t="s">
        <v>59</v>
      </c>
      <c r="B15" s="94">
        <v>0.32673740386962891</v>
      </c>
      <c r="C15" s="94">
        <v>6.9555461406707764E-2</v>
      </c>
      <c r="D15" s="94">
        <v>0.17530626058578491</v>
      </c>
      <c r="E15" s="94">
        <v>0.49681270122528076</v>
      </c>
      <c r="F15" s="94">
        <v>0.25832557678222656</v>
      </c>
      <c r="G15" s="94">
        <v>0.48422294855117798</v>
      </c>
      <c r="H15" s="94">
        <v>0.11614935100078583</v>
      </c>
      <c r="I15" s="94">
        <v>0.15742033720016479</v>
      </c>
      <c r="J15" s="94">
        <v>0.22978964447975159</v>
      </c>
      <c r="K15" s="94">
        <v>1.2417716905474663E-2</v>
      </c>
      <c r="L15" s="94">
        <v>3.4737683832645416E-2</v>
      </c>
      <c r="M15" s="94">
        <v>0.52230632305145264</v>
      </c>
      <c r="N15" s="94">
        <v>0.22385892271995544</v>
      </c>
      <c r="O15" s="94">
        <v>0.20602209866046906</v>
      </c>
      <c r="P15" s="94">
        <v>9.0886011719703674E-2</v>
      </c>
      <c r="Q15" s="94">
        <v>0.26043581962585449</v>
      </c>
      <c r="R15" s="94">
        <v>8.6576953530311584E-2</v>
      </c>
      <c r="S15" s="94">
        <v>0.10340061783790588</v>
      </c>
      <c r="T15" s="94">
        <v>0.20079833269119263</v>
      </c>
      <c r="U15" s="94">
        <v>0.25790226459503174</v>
      </c>
      <c r="V15" s="94">
        <v>0.44448381662368774</v>
      </c>
      <c r="W15" s="94">
        <v>0.39142727851867676</v>
      </c>
      <c r="X15" s="94">
        <v>0.1640889048576355</v>
      </c>
      <c r="Y15" s="94">
        <v>1.9903846085071564E-2</v>
      </c>
      <c r="Z15" s="94">
        <v>1.5448568388819695E-2</v>
      </c>
      <c r="AA15" s="94">
        <v>7.2975317016243935E-3</v>
      </c>
      <c r="AB15" s="94">
        <v>2.3215662688016891E-2</v>
      </c>
      <c r="AC15" s="94">
        <v>3.3870975021272898E-3</v>
      </c>
      <c r="AD15" s="94">
        <v>6.9870367646217346E-2</v>
      </c>
      <c r="AE15" s="94">
        <v>1.3231988996267319E-2</v>
      </c>
      <c r="AF15" s="94">
        <v>1.497852336615324E-2</v>
      </c>
      <c r="AG15" s="94">
        <v>0.2062792181968689</v>
      </c>
      <c r="AH15" s="94">
        <v>5.3101133555173874E-2</v>
      </c>
      <c r="AI15" s="94">
        <v>0.16410735249519348</v>
      </c>
      <c r="AJ15" s="94">
        <v>3.9206143468618393E-2</v>
      </c>
      <c r="AK15" s="94">
        <v>0.22709110379219055</v>
      </c>
      <c r="AL15" s="94">
        <v>6.5260618925094604E-2</v>
      </c>
      <c r="AM15" s="94">
        <v>1.7694922164082527E-2</v>
      </c>
      <c r="AN15" s="94">
        <v>9.6401840448379517E-2</v>
      </c>
      <c r="AO15" s="94">
        <v>9.7292527556419373E-2</v>
      </c>
      <c r="AP15" s="94">
        <v>4.3734977953135967E-3</v>
      </c>
      <c r="AQ15" s="94">
        <v>3.3656157553195953E-2</v>
      </c>
      <c r="AR15" s="94">
        <v>4.3128065764904022E-2</v>
      </c>
      <c r="AS15" s="94">
        <v>0.21165342628955841</v>
      </c>
      <c r="AT15" s="94">
        <v>1.3438565656542778E-4</v>
      </c>
    </row>
    <row r="16" spans="1:46" x14ac:dyDescent="0.25">
      <c r="A16" s="93" t="s">
        <v>60</v>
      </c>
      <c r="B16" s="94">
        <v>0.47994697093963623</v>
      </c>
      <c r="C16" s="94">
        <v>0.1468968391418457</v>
      </c>
      <c r="D16" s="94">
        <v>0.18999272584915161</v>
      </c>
      <c r="E16" s="94">
        <v>0.50154793262481689</v>
      </c>
      <c r="F16" s="94">
        <v>0.1615624874830246</v>
      </c>
      <c r="G16" s="94">
        <v>0.12953275442123413</v>
      </c>
      <c r="H16" s="94">
        <v>6.0336470603942871E-2</v>
      </c>
      <c r="I16" s="94">
        <v>0.22689914703369141</v>
      </c>
      <c r="J16" s="94">
        <v>0.4255315363407135</v>
      </c>
      <c r="K16" s="94">
        <v>0.15770009160041809</v>
      </c>
      <c r="L16" s="94">
        <v>1.0253762826323509E-2</v>
      </c>
      <c r="M16" s="94">
        <v>0.62135344743728638</v>
      </c>
      <c r="N16" s="94">
        <v>0.20219311118125916</v>
      </c>
      <c r="O16" s="94">
        <v>0.14656111598014832</v>
      </c>
      <c r="P16" s="94">
        <v>0.28561004996299744</v>
      </c>
      <c r="Q16" s="94">
        <v>0.43206703662872314</v>
      </c>
      <c r="R16" s="94">
        <v>3.1694814562797546E-2</v>
      </c>
      <c r="S16" s="94">
        <v>0.13748912513256073</v>
      </c>
      <c r="T16" s="94">
        <v>8.2382857799530029E-2</v>
      </c>
      <c r="U16" s="94">
        <v>3.0756141990423203E-2</v>
      </c>
      <c r="V16" s="94">
        <v>0.39999532699584961</v>
      </c>
      <c r="W16" s="94">
        <v>0.39343291521072388</v>
      </c>
      <c r="X16" s="94">
        <v>0.20657175779342651</v>
      </c>
      <c r="Y16" s="94">
        <v>1.7946578562259674E-2</v>
      </c>
      <c r="Z16" s="94">
        <v>0.10029341280460358</v>
      </c>
      <c r="AA16" s="94">
        <v>1.841319166123867E-2</v>
      </c>
      <c r="AB16" s="94">
        <v>0.17343926429748535</v>
      </c>
      <c r="AC16" s="94">
        <v>0</v>
      </c>
      <c r="AD16" s="94">
        <v>0.11320358514785767</v>
      </c>
      <c r="AE16" s="94">
        <v>1.6828058287501335E-2</v>
      </c>
      <c r="AF16" s="94">
        <v>7.5210295617580414E-3</v>
      </c>
      <c r="AG16" s="94">
        <v>0.35727578401565552</v>
      </c>
      <c r="AH16" s="94">
        <v>3.4377124160528183E-2</v>
      </c>
      <c r="AI16" s="94">
        <v>0.1175827831029892</v>
      </c>
      <c r="AJ16" s="94">
        <v>4.9960058182477951E-2</v>
      </c>
      <c r="AK16" s="94">
        <v>0.22244976460933685</v>
      </c>
      <c r="AL16" s="94">
        <v>4.5326597988605499E-2</v>
      </c>
      <c r="AM16" s="94">
        <v>1.0555527172982693E-2</v>
      </c>
      <c r="AN16" s="94">
        <v>9.6550151705741882E-2</v>
      </c>
      <c r="AO16" s="94">
        <v>0.174028679728508</v>
      </c>
      <c r="AP16" s="94">
        <v>6.821454968303442E-3</v>
      </c>
      <c r="AQ16" s="94">
        <v>2.8364710509777069E-2</v>
      </c>
      <c r="AR16" s="94">
        <v>4.1883800178766251E-2</v>
      </c>
      <c r="AS16" s="94">
        <v>0.20644931495189667</v>
      </c>
      <c r="AT16" s="94">
        <v>2.7188658350496553E-5</v>
      </c>
    </row>
    <row r="17" spans="1:46" x14ac:dyDescent="0.25">
      <c r="A17" s="93" t="s">
        <v>61</v>
      </c>
      <c r="B17" s="94">
        <v>0.46702927350997925</v>
      </c>
      <c r="C17" s="94">
        <v>0.127484530210495</v>
      </c>
      <c r="D17" s="94">
        <v>0.2390972375869751</v>
      </c>
      <c r="E17" s="94">
        <v>0.50684559345245361</v>
      </c>
      <c r="F17" s="94">
        <v>0.12657265365123749</v>
      </c>
      <c r="G17" s="94">
        <v>0.29557985067367554</v>
      </c>
      <c r="H17" s="94">
        <v>6.6500380635261536E-2</v>
      </c>
      <c r="I17" s="94">
        <v>0.25394374132156372</v>
      </c>
      <c r="J17" s="94">
        <v>0.34651613235473633</v>
      </c>
      <c r="K17" s="94">
        <v>3.7459928542375565E-2</v>
      </c>
      <c r="L17" s="94">
        <v>2.4862894788384438E-3</v>
      </c>
      <c r="M17" s="94">
        <v>0.68056732416152954</v>
      </c>
      <c r="N17" s="94">
        <v>0.15427646040916443</v>
      </c>
      <c r="O17" s="94">
        <v>0.14553728699684143</v>
      </c>
      <c r="P17" s="94">
        <v>9.9091991782188416E-2</v>
      </c>
      <c r="Q17" s="94">
        <v>0.34251189231872559</v>
      </c>
      <c r="R17" s="94">
        <v>0.17341063916683197</v>
      </c>
      <c r="S17" s="94">
        <v>6.4523354172706604E-2</v>
      </c>
      <c r="T17" s="94">
        <v>0.1958480179309845</v>
      </c>
      <c r="U17" s="94">
        <v>0.12461411207914352</v>
      </c>
      <c r="V17" s="94">
        <v>0.49133691191673279</v>
      </c>
      <c r="W17" s="94">
        <v>0.33754968643188477</v>
      </c>
      <c r="X17" s="94">
        <v>0.17111337184906006</v>
      </c>
      <c r="Y17" s="94">
        <v>1.777922734618187E-2</v>
      </c>
      <c r="Z17" s="94">
        <v>1.827101968228817E-2</v>
      </c>
      <c r="AA17" s="94">
        <v>3.1372052617371082E-3</v>
      </c>
      <c r="AB17" s="94">
        <v>5.1982060074806213E-2</v>
      </c>
      <c r="AC17" s="94">
        <v>1.7457198118790984E-3</v>
      </c>
      <c r="AD17" s="94">
        <v>4.8221483826637268E-2</v>
      </c>
      <c r="AE17" s="94">
        <v>3.6314288154244423E-3</v>
      </c>
      <c r="AF17" s="94">
        <v>4.581366665661335E-3</v>
      </c>
      <c r="AG17" s="94">
        <v>8.3314165472984314E-2</v>
      </c>
      <c r="AH17" s="94">
        <v>3.2624874264001846E-2</v>
      </c>
      <c r="AI17" s="94">
        <v>9.5414586365222931E-2</v>
      </c>
      <c r="AJ17" s="94">
        <v>5.3406048566102982E-2</v>
      </c>
      <c r="AK17" s="94">
        <v>0.23914416134357452</v>
      </c>
      <c r="AL17" s="94">
        <v>7.1751102805137634E-2</v>
      </c>
      <c r="AM17" s="94">
        <v>1.271536573767662E-2</v>
      </c>
      <c r="AN17" s="94">
        <v>8.8050022721290588E-2</v>
      </c>
      <c r="AO17" s="94">
        <v>0.14519369602203369</v>
      </c>
      <c r="AP17" s="94">
        <v>1.4689602889120579E-2</v>
      </c>
      <c r="AQ17" s="94">
        <v>2.5626625865697861E-2</v>
      </c>
      <c r="AR17" s="94">
        <v>4.3981213122606277E-2</v>
      </c>
      <c r="AS17" s="94">
        <v>0.21002757549285889</v>
      </c>
      <c r="AT17" s="94">
        <v>0</v>
      </c>
    </row>
    <row r="18" spans="1:46" x14ac:dyDescent="0.25">
      <c r="A18" s="93" t="s">
        <v>62</v>
      </c>
      <c r="B18" s="94">
        <v>0.46644499897956848</v>
      </c>
      <c r="C18" s="94">
        <v>0.18586538732051849</v>
      </c>
      <c r="D18" s="94">
        <v>0.18784189224243164</v>
      </c>
      <c r="E18" s="94">
        <v>0.45763081312179565</v>
      </c>
      <c r="F18" s="94">
        <v>0.16866189241409302</v>
      </c>
      <c r="G18" s="94">
        <v>0.39452517032623291</v>
      </c>
      <c r="H18" s="94">
        <v>8.0727919936180115E-2</v>
      </c>
      <c r="I18" s="94">
        <v>0.11875447630882263</v>
      </c>
      <c r="J18" s="94">
        <v>0.3482058048248291</v>
      </c>
      <c r="K18" s="94">
        <v>5.7786602526903152E-2</v>
      </c>
      <c r="L18" s="94">
        <v>5.6750336661934853E-3</v>
      </c>
      <c r="M18" s="94">
        <v>0.70409750938415527</v>
      </c>
      <c r="N18" s="94">
        <v>0.1285628080368042</v>
      </c>
      <c r="O18" s="94">
        <v>0.14839904010295868</v>
      </c>
      <c r="P18" s="94">
        <v>0.22253841161727905</v>
      </c>
      <c r="Q18" s="94">
        <v>0.37546408176422119</v>
      </c>
      <c r="R18" s="94">
        <v>1.3945115730166435E-2</v>
      </c>
      <c r="S18" s="94">
        <v>0.22165477275848389</v>
      </c>
      <c r="T18" s="94">
        <v>0.12251308560371399</v>
      </c>
      <c r="U18" s="94">
        <v>4.3884545564651489E-2</v>
      </c>
      <c r="V18" s="94">
        <v>0.53661352396011353</v>
      </c>
      <c r="W18" s="94">
        <v>0.27901363372802734</v>
      </c>
      <c r="X18" s="94">
        <v>0.18437288701534271</v>
      </c>
      <c r="Y18" s="94">
        <v>0.10861824452877045</v>
      </c>
      <c r="Z18" s="94">
        <v>6.8928167223930359E-2</v>
      </c>
      <c r="AA18" s="94">
        <v>2.227889746427536E-2</v>
      </c>
      <c r="AB18" s="94">
        <v>8.2061566412448883E-2</v>
      </c>
      <c r="AC18" s="94">
        <v>1.3983775861561298E-2</v>
      </c>
      <c r="AD18" s="94">
        <v>0.12986639142036438</v>
      </c>
      <c r="AE18" s="94">
        <v>4.7464743256568909E-2</v>
      </c>
      <c r="AF18" s="94">
        <v>2.6021124795079231E-2</v>
      </c>
      <c r="AG18" s="94">
        <v>0.35294073820114136</v>
      </c>
      <c r="AH18" s="94">
        <v>2.9801124706864357E-2</v>
      </c>
      <c r="AI18" s="94">
        <v>0.12843959033489227</v>
      </c>
      <c r="AJ18" s="94">
        <v>4.7420360147953033E-2</v>
      </c>
      <c r="AK18" s="94">
        <v>0.24524989724159241</v>
      </c>
      <c r="AL18" s="94">
        <v>5.3443845361471176E-2</v>
      </c>
      <c r="AM18" s="94">
        <v>1.4019266702234745E-2</v>
      </c>
      <c r="AN18" s="94">
        <v>9.3501195311546326E-2</v>
      </c>
      <c r="AO18" s="94">
        <v>0.12017889320850372</v>
      </c>
      <c r="AP18" s="94">
        <v>1.3684477657079697E-2</v>
      </c>
      <c r="AQ18" s="94">
        <v>2.4329790845513344E-2</v>
      </c>
      <c r="AR18" s="94">
        <v>5.9064213186502457E-2</v>
      </c>
      <c r="AS18" s="94">
        <v>0.20066846907138824</v>
      </c>
      <c r="AT18" s="94">
        <v>0</v>
      </c>
    </row>
    <row r="19" spans="1:46" x14ac:dyDescent="0.25">
      <c r="A19" s="93" t="s">
        <v>63</v>
      </c>
      <c r="B19" s="94">
        <v>0.43554669618606567</v>
      </c>
      <c r="C19" s="94">
        <v>4.6992871910333633E-2</v>
      </c>
      <c r="D19" s="94">
        <v>0.22722858190536499</v>
      </c>
      <c r="E19" s="94">
        <v>0.56805026531219482</v>
      </c>
      <c r="F19" s="94">
        <v>0.15772831439971924</v>
      </c>
      <c r="G19" s="94">
        <v>0.17507107555866241</v>
      </c>
      <c r="H19" s="94">
        <v>5.1376879215240479E-2</v>
      </c>
      <c r="I19" s="94">
        <v>0.1691327691078186</v>
      </c>
      <c r="J19" s="94">
        <v>0.57785016298294067</v>
      </c>
      <c r="K19" s="94">
        <v>2.656911127269268E-2</v>
      </c>
      <c r="L19" s="94">
        <v>1.751246303319931E-2</v>
      </c>
      <c r="M19" s="94">
        <v>0.80984091758728027</v>
      </c>
      <c r="N19" s="94">
        <v>0.11736413091421127</v>
      </c>
      <c r="O19" s="94">
        <v>5.5282510817050934E-2</v>
      </c>
      <c r="P19" s="94">
        <v>0.31464764475822449</v>
      </c>
      <c r="Q19" s="94">
        <v>0.4462704062461853</v>
      </c>
      <c r="R19" s="94">
        <v>1.9738592207431793E-2</v>
      </c>
      <c r="S19" s="94">
        <v>2.5155022740364075E-2</v>
      </c>
      <c r="T19" s="94">
        <v>0.12053497135639191</v>
      </c>
      <c r="U19" s="94">
        <v>7.3653355240821838E-2</v>
      </c>
      <c r="V19" s="94">
        <v>0.38387876749038696</v>
      </c>
      <c r="W19" s="94">
        <v>0.3138849139213562</v>
      </c>
      <c r="X19" s="94">
        <v>0.30223637819290161</v>
      </c>
      <c r="Y19" s="94">
        <v>0.20080506801605225</v>
      </c>
      <c r="Z19" s="94">
        <v>0.17057649791240692</v>
      </c>
      <c r="AA19" s="94">
        <v>3.1331762671470642E-2</v>
      </c>
      <c r="AB19" s="94">
        <v>0.16467131674289703</v>
      </c>
      <c r="AC19" s="94">
        <v>1.2767467647790909E-2</v>
      </c>
      <c r="AD19" s="94">
        <v>0.22551712393760681</v>
      </c>
      <c r="AE19" s="94">
        <v>1.6905538737773895E-2</v>
      </c>
      <c r="AF19" s="94">
        <v>2.0577073097229004E-2</v>
      </c>
      <c r="AG19" s="94">
        <v>0.563007652759552</v>
      </c>
      <c r="AH19" s="94">
        <v>4.1610658168792725E-2</v>
      </c>
      <c r="AI19" s="94">
        <v>0.1193445697426796</v>
      </c>
      <c r="AJ19" s="94">
        <v>4.3206740170717239E-2</v>
      </c>
      <c r="AK19" s="94">
        <v>0.23397909104824066</v>
      </c>
      <c r="AL19" s="94">
        <v>5.1107052713632584E-2</v>
      </c>
      <c r="AM19" s="94">
        <v>1.2641333043575287E-2</v>
      </c>
      <c r="AN19" s="94">
        <v>0.1011793240904808</v>
      </c>
      <c r="AO19" s="94">
        <v>0.13100971281528473</v>
      </c>
      <c r="AP19" s="94">
        <v>8.8322842493653297E-3</v>
      </c>
      <c r="AQ19" s="94">
        <v>2.3129625245928764E-2</v>
      </c>
      <c r="AR19" s="94">
        <v>4.6624410897493362E-2</v>
      </c>
      <c r="AS19" s="94">
        <v>0.22860942780971527</v>
      </c>
      <c r="AT19" s="94">
        <v>3.3643137430772185E-4</v>
      </c>
    </row>
    <row r="20" spans="1:46" x14ac:dyDescent="0.25">
      <c r="A20" s="93" t="s">
        <v>64</v>
      </c>
      <c r="B20" s="94">
        <v>0.51083648204803467</v>
      </c>
      <c r="C20" s="94">
        <v>0.23435007035732269</v>
      </c>
      <c r="D20" s="94">
        <v>0.18696880340576172</v>
      </c>
      <c r="E20" s="94">
        <v>0.44007229804992676</v>
      </c>
      <c r="F20" s="94">
        <v>0.13860884308815002</v>
      </c>
      <c r="G20" s="94">
        <v>0.16503165662288666</v>
      </c>
      <c r="H20" s="94">
        <v>2.0090805366635323E-2</v>
      </c>
      <c r="I20" s="94">
        <v>0.44444954395294189</v>
      </c>
      <c r="J20" s="94">
        <v>0.33931496739387512</v>
      </c>
      <c r="K20" s="94">
        <v>3.1113017350435257E-2</v>
      </c>
      <c r="L20" s="94">
        <v>0</v>
      </c>
      <c r="M20" s="94">
        <v>0.8359980583190918</v>
      </c>
      <c r="N20" s="94">
        <v>6.9117963314056396E-2</v>
      </c>
      <c r="O20" s="94">
        <v>4.7825150191783905E-2</v>
      </c>
      <c r="P20" s="94">
        <v>0.44094568490982056</v>
      </c>
      <c r="Q20" s="94">
        <v>0.41615021228790283</v>
      </c>
      <c r="R20" s="94">
        <v>1.5648692846298218E-2</v>
      </c>
      <c r="S20" s="94">
        <v>3.9142370223999023E-2</v>
      </c>
      <c r="T20" s="94">
        <v>5.0188399851322174E-2</v>
      </c>
      <c r="U20" s="94">
        <v>3.7924639880657196E-2</v>
      </c>
      <c r="V20" s="94">
        <v>0.2758672833442688</v>
      </c>
      <c r="W20" s="94">
        <v>0.41686111688613892</v>
      </c>
      <c r="X20" s="94">
        <v>0.30727159976959229</v>
      </c>
      <c r="Y20" s="94">
        <v>3.7672892212867737E-2</v>
      </c>
      <c r="Z20" s="94">
        <v>9.5447488129138947E-3</v>
      </c>
      <c r="AA20" s="94">
        <v>1.9568356219679117E-4</v>
      </c>
      <c r="AB20" s="94">
        <v>4.3993443250656128E-2</v>
      </c>
      <c r="AC20" s="94">
        <v>7.452741265296936E-4</v>
      </c>
      <c r="AD20" s="94">
        <v>7.4049606919288635E-2</v>
      </c>
      <c r="AE20" s="94">
        <v>3.7156306207180023E-3</v>
      </c>
      <c r="AF20" s="94">
        <v>1.6290461644530296E-2</v>
      </c>
      <c r="AG20" s="94">
        <v>7.6449677348136902E-2</v>
      </c>
      <c r="AH20" s="94">
        <v>4.6094421297311783E-2</v>
      </c>
      <c r="AI20" s="94">
        <v>0.12142162024974823</v>
      </c>
      <c r="AJ20" s="94">
        <v>7.278866320848465E-2</v>
      </c>
      <c r="AK20" s="94">
        <v>0.25628772377967834</v>
      </c>
      <c r="AL20" s="94">
        <v>4.5971482992172241E-2</v>
      </c>
      <c r="AM20" s="94">
        <v>1.0645825415849686E-2</v>
      </c>
      <c r="AN20" s="94">
        <v>0.11625288426876068</v>
      </c>
      <c r="AO20" s="94">
        <v>7.201269268989563E-2</v>
      </c>
      <c r="AP20" s="94">
        <v>2.0148295909166336E-2</v>
      </c>
      <c r="AQ20" s="94">
        <v>2.4602897465229034E-2</v>
      </c>
      <c r="AR20" s="94">
        <v>5.0454709678888321E-2</v>
      </c>
      <c r="AS20" s="94">
        <v>0.20939235389232635</v>
      </c>
      <c r="AT20" s="94">
        <v>2.0839201170019805E-5</v>
      </c>
    </row>
    <row r="21" spans="1:46" x14ac:dyDescent="0.25">
      <c r="A21" s="93" t="s">
        <v>65</v>
      </c>
      <c r="B21" s="94">
        <v>0.40957686305046082</v>
      </c>
      <c r="C21" s="94">
        <v>0.16589310765266418</v>
      </c>
      <c r="D21" s="94">
        <v>0.22362858057022095</v>
      </c>
      <c r="E21" s="94">
        <v>0.43025067448616028</v>
      </c>
      <c r="F21" s="94">
        <v>0.18022765219211578</v>
      </c>
      <c r="G21" s="94">
        <v>5.9125825762748718E-2</v>
      </c>
      <c r="H21" s="94">
        <v>3.548937663435936E-2</v>
      </c>
      <c r="I21" s="94">
        <v>0.31365501880645752</v>
      </c>
      <c r="J21" s="94">
        <v>0.55727183818817139</v>
      </c>
      <c r="K21" s="94">
        <v>3.4457959234714508E-2</v>
      </c>
      <c r="L21" s="94">
        <v>2.4648755788803101E-4</v>
      </c>
      <c r="M21" s="94">
        <v>0.60153186321258545</v>
      </c>
      <c r="N21" s="94">
        <v>0.20177733898162842</v>
      </c>
      <c r="O21" s="94">
        <v>0.16619342565536499</v>
      </c>
      <c r="P21" s="94">
        <v>4.8827216029167175E-2</v>
      </c>
      <c r="Q21" s="94">
        <v>0.34397298097610474</v>
      </c>
      <c r="R21" s="94">
        <v>0.23199236392974854</v>
      </c>
      <c r="S21" s="94">
        <v>6.1317887157201767E-2</v>
      </c>
      <c r="T21" s="94">
        <v>0.19240003824234009</v>
      </c>
      <c r="U21" s="94">
        <v>0.12148948758840561</v>
      </c>
      <c r="V21" s="94">
        <v>0.37813058495521545</v>
      </c>
      <c r="W21" s="94">
        <v>0.31900957226753235</v>
      </c>
      <c r="X21" s="94">
        <v>0.3028598427772522</v>
      </c>
      <c r="Y21" s="94">
        <v>0.13760188221931458</v>
      </c>
      <c r="Z21" s="94">
        <v>0.1490972638130188</v>
      </c>
      <c r="AA21" s="94">
        <v>5.2878666669130325E-2</v>
      </c>
      <c r="AB21" s="94">
        <v>3.7788495421409607E-2</v>
      </c>
      <c r="AC21" s="94">
        <v>1.7696242779493332E-2</v>
      </c>
      <c r="AD21" s="94">
        <v>0.14598388969898224</v>
      </c>
      <c r="AE21" s="94">
        <v>1.0186687111854553E-2</v>
      </c>
      <c r="AF21" s="94">
        <v>4.3461043387651443E-3</v>
      </c>
      <c r="AG21" s="94">
        <v>0.66056275367736816</v>
      </c>
      <c r="AH21" s="94">
        <v>3.8040172308683395E-2</v>
      </c>
      <c r="AI21" s="94">
        <v>0.12251707166433334</v>
      </c>
      <c r="AJ21" s="94">
        <v>5.4856516420841217E-2</v>
      </c>
      <c r="AK21" s="94">
        <v>0.26828905940055847</v>
      </c>
      <c r="AL21" s="94">
        <v>5.0328463315963745E-2</v>
      </c>
      <c r="AM21" s="94">
        <v>1.2620748020708561E-2</v>
      </c>
      <c r="AN21" s="94">
        <v>0.10480970144271851</v>
      </c>
      <c r="AO21" s="94">
        <v>9.7819551825523376E-2</v>
      </c>
      <c r="AP21" s="94">
        <v>1.4326008036732674E-2</v>
      </c>
      <c r="AQ21" s="94">
        <v>2.7811942622065544E-2</v>
      </c>
      <c r="AR21" s="94">
        <v>4.4188112020492554E-2</v>
      </c>
      <c r="AS21" s="94">
        <v>0.19879688322544098</v>
      </c>
      <c r="AT21" s="94">
        <v>3.6359305959194899E-3</v>
      </c>
    </row>
    <row r="22" spans="1:46" x14ac:dyDescent="0.25">
      <c r="A22" s="93" t="s">
        <v>66</v>
      </c>
      <c r="B22" s="94">
        <v>0.34515833854675293</v>
      </c>
      <c r="C22" s="94">
        <v>3.1945809721946716E-2</v>
      </c>
      <c r="D22" s="94">
        <v>0.16561612486839294</v>
      </c>
      <c r="E22" s="94">
        <v>0.59019005298614502</v>
      </c>
      <c r="F22" s="94">
        <v>0.21224798262119293</v>
      </c>
      <c r="G22" s="94">
        <v>0.45115223526954651</v>
      </c>
      <c r="H22" s="94">
        <v>9.0093329548835754E-2</v>
      </c>
      <c r="I22" s="94">
        <v>0.33464509248733521</v>
      </c>
      <c r="J22" s="94">
        <v>0.11120478808879852</v>
      </c>
      <c r="K22" s="94">
        <v>1.290455274283886E-2</v>
      </c>
      <c r="L22" s="94">
        <v>1.9059343263506889E-2</v>
      </c>
      <c r="M22" s="94">
        <v>0.59467697143554688</v>
      </c>
      <c r="N22" s="94">
        <v>0.16136756539344788</v>
      </c>
      <c r="O22" s="94">
        <v>0.20610223710536957</v>
      </c>
      <c r="P22" s="94">
        <v>0.16019997000694275</v>
      </c>
      <c r="Q22" s="94">
        <v>0.24604405462741852</v>
      </c>
      <c r="R22" s="94">
        <v>4.3753582984209061E-2</v>
      </c>
      <c r="S22" s="94">
        <v>6.1426937580108643E-2</v>
      </c>
      <c r="T22" s="94">
        <v>0.22818216681480408</v>
      </c>
      <c r="U22" s="94">
        <v>0.26039329171180725</v>
      </c>
      <c r="V22" s="94">
        <v>0.46645647287368774</v>
      </c>
      <c r="W22" s="94">
        <v>0.30843842029571533</v>
      </c>
      <c r="X22" s="94">
        <v>0.22510510683059692</v>
      </c>
      <c r="Y22" s="94">
        <v>1.3745692558586597E-2</v>
      </c>
      <c r="Z22" s="94">
        <v>3.1183326616883278E-2</v>
      </c>
      <c r="AA22" s="94">
        <v>5.7625602930784225E-3</v>
      </c>
      <c r="AB22" s="94">
        <v>1.3209506869316101E-2</v>
      </c>
      <c r="AC22" s="94">
        <v>1.814491581171751E-3</v>
      </c>
      <c r="AD22" s="94">
        <v>6.0358967632055283E-2</v>
      </c>
      <c r="AE22" s="94">
        <v>1.5739575028419495E-2</v>
      </c>
      <c r="AF22" s="94">
        <v>3.0337928328663111E-3</v>
      </c>
      <c r="AG22" s="94">
        <v>3.4190963953733444E-2</v>
      </c>
      <c r="AH22" s="94">
        <v>4.2717531323432922E-2</v>
      </c>
      <c r="AI22" s="94">
        <v>0.18142411112785339</v>
      </c>
      <c r="AJ22" s="94">
        <v>6.1581611633300781E-2</v>
      </c>
      <c r="AK22" s="94">
        <v>0.23943398892879486</v>
      </c>
      <c r="AL22" s="94">
        <v>4.9337375909090042E-2</v>
      </c>
      <c r="AM22" s="94">
        <v>1.4573410153388977E-2</v>
      </c>
      <c r="AN22" s="94">
        <v>9.268902987241745E-2</v>
      </c>
      <c r="AO22" s="94">
        <v>4.2775515466928482E-2</v>
      </c>
      <c r="AP22" s="94">
        <v>2.7956420090049505E-3</v>
      </c>
      <c r="AQ22" s="94">
        <v>3.2195761799812317E-2</v>
      </c>
      <c r="AR22" s="94">
        <v>9.6106886863708496E-2</v>
      </c>
      <c r="AS22" s="94">
        <v>0.187018021941185</v>
      </c>
      <c r="AT22" s="94">
        <v>6.8629095039796084E-5</v>
      </c>
    </row>
    <row r="23" spans="1:46" x14ac:dyDescent="0.25">
      <c r="A23" s="93" t="s">
        <v>67</v>
      </c>
      <c r="B23" s="94">
        <v>0.31348896026611328</v>
      </c>
      <c r="C23" s="94">
        <v>2.5541596114635468E-2</v>
      </c>
      <c r="D23" s="94">
        <v>0.11726163327693939</v>
      </c>
      <c r="E23" s="94">
        <v>0.60354506969451904</v>
      </c>
      <c r="F23" s="94">
        <v>0.25365167856216431</v>
      </c>
      <c r="G23" s="94">
        <v>0.51314640045166016</v>
      </c>
      <c r="H23" s="94">
        <v>8.2577645778656006E-2</v>
      </c>
      <c r="I23" s="94">
        <v>0.21133044362068176</v>
      </c>
      <c r="J23" s="94">
        <v>0.18235132098197937</v>
      </c>
      <c r="K23" s="94">
        <v>1.059417799115181E-2</v>
      </c>
      <c r="L23" s="94">
        <v>0</v>
      </c>
      <c r="M23" s="94">
        <v>0.49857831001281738</v>
      </c>
      <c r="N23" s="94">
        <v>0.21834048628807068</v>
      </c>
      <c r="O23" s="94">
        <v>0.26934576034545898</v>
      </c>
      <c r="P23" s="94">
        <v>2.3142511025071144E-2</v>
      </c>
      <c r="Q23" s="94">
        <v>0.1498887836933136</v>
      </c>
      <c r="R23" s="94">
        <v>0.12623067200183868</v>
      </c>
      <c r="S23" s="94">
        <v>0.28304845094680786</v>
      </c>
      <c r="T23" s="94">
        <v>0.24665164947509766</v>
      </c>
      <c r="U23" s="94">
        <v>0.17103791236877441</v>
      </c>
      <c r="V23" s="94">
        <v>0.52347254753112793</v>
      </c>
      <c r="W23" s="94">
        <v>0.33308172225952148</v>
      </c>
      <c r="X23" s="94">
        <v>0.14344574511051178</v>
      </c>
      <c r="Y23" s="94">
        <v>1.9766021519899368E-2</v>
      </c>
      <c r="Z23" s="94">
        <v>1.3878358528017998E-2</v>
      </c>
      <c r="AA23" s="94">
        <v>5.2759693935513496E-3</v>
      </c>
      <c r="AB23" s="94">
        <v>2.5501847267150879E-2</v>
      </c>
      <c r="AC23" s="94">
        <v>1.6896363813430071E-3</v>
      </c>
      <c r="AD23" s="94">
        <v>5.1123373210430145E-2</v>
      </c>
      <c r="AE23" s="94">
        <v>8.0446694046258926E-3</v>
      </c>
      <c r="AF23" s="94">
        <v>1.3277077814564109E-3</v>
      </c>
      <c r="AG23" s="94">
        <v>0.28509926795959473</v>
      </c>
      <c r="AH23" s="94">
        <v>4.648686945438385E-2</v>
      </c>
      <c r="AI23" s="94">
        <v>0.17875862121582031</v>
      </c>
      <c r="AJ23" s="94">
        <v>4.8059534281492233E-2</v>
      </c>
      <c r="AK23" s="94">
        <v>0.28380528092384338</v>
      </c>
      <c r="AL23" s="94">
        <v>6.1383143067359924E-2</v>
      </c>
      <c r="AM23" s="94">
        <v>2.872253954410553E-2</v>
      </c>
      <c r="AN23" s="94">
        <v>9.318242222070694E-2</v>
      </c>
      <c r="AO23" s="94">
        <v>6.7156091332435608E-2</v>
      </c>
      <c r="AP23" s="94">
        <v>3.8384322542697191E-3</v>
      </c>
      <c r="AQ23" s="94">
        <v>3.1489130109548569E-2</v>
      </c>
      <c r="AR23" s="94">
        <v>3.958878293633461E-2</v>
      </c>
      <c r="AS23" s="94">
        <v>0.16401572525501251</v>
      </c>
      <c r="AT23" s="94">
        <v>3.2059068644230138E-7</v>
      </c>
    </row>
    <row r="24" spans="1:46" x14ac:dyDescent="0.25">
      <c r="A24" s="93" t="s">
        <v>68</v>
      </c>
      <c r="B24" s="94">
        <v>0.4236571192741394</v>
      </c>
      <c r="C24" s="94">
        <v>3.2181352376937866E-2</v>
      </c>
      <c r="D24" s="94">
        <v>0.20739522576332092</v>
      </c>
      <c r="E24" s="94">
        <v>0.57794535160064697</v>
      </c>
      <c r="F24" s="94">
        <v>0.18247807025909424</v>
      </c>
      <c r="G24" s="94">
        <v>0.18532532453536987</v>
      </c>
      <c r="H24" s="94">
        <v>8.1012673676013947E-2</v>
      </c>
      <c r="I24" s="94">
        <v>0.29623496532440186</v>
      </c>
      <c r="J24" s="94">
        <v>0.40815424919128418</v>
      </c>
      <c r="K24" s="94">
        <v>2.9272809624671936E-2</v>
      </c>
      <c r="L24" s="94">
        <v>2.4958711117506027E-2</v>
      </c>
      <c r="M24" s="94">
        <v>0.78861522674560547</v>
      </c>
      <c r="N24" s="94">
        <v>6.9590121507644653E-2</v>
      </c>
      <c r="O24" s="94">
        <v>0.10286096483469009</v>
      </c>
      <c r="P24" s="94">
        <v>0.24703465402126312</v>
      </c>
      <c r="Q24" s="94">
        <v>0.33140736818313599</v>
      </c>
      <c r="R24" s="94">
        <v>0.10014522075653076</v>
      </c>
      <c r="S24" s="94">
        <v>5.2081376314163208E-2</v>
      </c>
      <c r="T24" s="94">
        <v>0.14425450563430786</v>
      </c>
      <c r="U24" s="94">
        <v>0.12507687509059906</v>
      </c>
      <c r="V24" s="94">
        <v>0.29829281568527222</v>
      </c>
      <c r="W24" s="94">
        <v>0.26957559585571289</v>
      </c>
      <c r="X24" s="94">
        <v>0.43213158845901489</v>
      </c>
      <c r="Y24" s="94">
        <v>0.22278439998626709</v>
      </c>
      <c r="Z24" s="94">
        <v>0.16990773379802704</v>
      </c>
      <c r="AA24" s="94">
        <v>3.2363273203372955E-2</v>
      </c>
      <c r="AB24" s="94">
        <v>0.13282683491706848</v>
      </c>
      <c r="AC24" s="94">
        <v>1.4932919293642044E-2</v>
      </c>
      <c r="AD24" s="94">
        <v>0.12148131430149078</v>
      </c>
      <c r="AE24" s="94">
        <v>2.7696162462234497E-2</v>
      </c>
      <c r="AF24" s="94">
        <v>9.4393370673060417E-3</v>
      </c>
      <c r="AG24" s="94">
        <v>0.43837082386016846</v>
      </c>
      <c r="AH24" s="94">
        <v>5.006689578294754E-2</v>
      </c>
      <c r="AI24" s="94">
        <v>0.15370169281959534</v>
      </c>
      <c r="AJ24" s="94">
        <v>4.3636318296194077E-2</v>
      </c>
      <c r="AK24" s="94">
        <v>0.22761206328868866</v>
      </c>
      <c r="AL24" s="94">
        <v>5.1111683249473572E-2</v>
      </c>
      <c r="AM24" s="94">
        <v>1.3832906261086464E-2</v>
      </c>
      <c r="AN24" s="94">
        <v>9.2871218919754028E-2</v>
      </c>
      <c r="AO24" s="94">
        <v>0.14101600646972656</v>
      </c>
      <c r="AP24" s="94">
        <v>9.0845730155706406E-3</v>
      </c>
      <c r="AQ24" s="94">
        <v>2.9974315315485001E-2</v>
      </c>
      <c r="AR24" s="94">
        <v>4.0366791188716888E-2</v>
      </c>
      <c r="AS24" s="94">
        <v>0.19352853298187256</v>
      </c>
      <c r="AT24" s="94">
        <v>3.2639564014971256E-3</v>
      </c>
    </row>
    <row r="25" spans="1:46" x14ac:dyDescent="0.25">
      <c r="A25" s="93" t="s">
        <v>69</v>
      </c>
      <c r="B25" s="94">
        <v>0.38990247249603271</v>
      </c>
      <c r="C25" s="94">
        <v>3.5403046756982803E-2</v>
      </c>
      <c r="D25" s="94">
        <v>0.16510039567947388</v>
      </c>
      <c r="E25" s="94">
        <v>0.58844470977783203</v>
      </c>
      <c r="F25" s="94">
        <v>0.2110518217086792</v>
      </c>
      <c r="G25" s="94">
        <v>0.25192353129386902</v>
      </c>
      <c r="H25" s="94">
        <v>0.12168212234973907</v>
      </c>
      <c r="I25" s="94">
        <v>0.38695195317268372</v>
      </c>
      <c r="J25" s="94">
        <v>0.19143334031105042</v>
      </c>
      <c r="K25" s="94">
        <v>4.800906777381897E-2</v>
      </c>
      <c r="L25" s="94">
        <v>5.8886101469397545E-3</v>
      </c>
      <c r="M25" s="94">
        <v>0.48412638902664185</v>
      </c>
      <c r="N25" s="94">
        <v>0.22588343918323517</v>
      </c>
      <c r="O25" s="94">
        <v>0.21722178161144257</v>
      </c>
      <c r="P25" s="94">
        <v>0.1819622814655304</v>
      </c>
      <c r="Q25" s="94">
        <v>0.27004826068878174</v>
      </c>
      <c r="R25" s="94">
        <v>8.1521406769752502E-2</v>
      </c>
      <c r="S25" s="94">
        <v>0.10772055387496948</v>
      </c>
      <c r="T25" s="94">
        <v>0.21352069079875946</v>
      </c>
      <c r="U25" s="94">
        <v>0.14522680640220642</v>
      </c>
      <c r="V25" s="94">
        <v>0.40646588802337646</v>
      </c>
      <c r="W25" s="94">
        <v>0.23570841550827026</v>
      </c>
      <c r="X25" s="94">
        <v>0.35782569646835327</v>
      </c>
      <c r="Y25" s="94">
        <v>6.1262182891368866E-2</v>
      </c>
      <c r="Z25" s="94">
        <v>6.6595114767551422E-2</v>
      </c>
      <c r="AA25" s="94">
        <v>2.1940235048532486E-2</v>
      </c>
      <c r="AB25" s="94">
        <v>7.9507187008857727E-2</v>
      </c>
      <c r="AC25" s="94">
        <v>2.0653349347412586E-3</v>
      </c>
      <c r="AD25" s="94">
        <v>9.9596843123435974E-2</v>
      </c>
      <c r="AE25" s="94">
        <v>5.1454203203320503E-3</v>
      </c>
      <c r="AF25" s="94">
        <v>1.0734682902693748E-2</v>
      </c>
      <c r="AG25" s="94">
        <v>0.44944900274276733</v>
      </c>
      <c r="AH25" s="94">
        <v>3.2329689711332321E-2</v>
      </c>
      <c r="AI25" s="94">
        <v>0.13744752109050751</v>
      </c>
      <c r="AJ25" s="94">
        <v>4.9824602901935577E-2</v>
      </c>
      <c r="AK25" s="94">
        <v>0.25754189491271973</v>
      </c>
      <c r="AL25" s="94">
        <v>6.4374029636383057E-2</v>
      </c>
      <c r="AM25" s="94">
        <v>1.2975282967090607E-2</v>
      </c>
      <c r="AN25" s="94">
        <v>9.0852469205856323E-2</v>
      </c>
      <c r="AO25" s="94">
        <v>0.1144867017865181</v>
      </c>
      <c r="AP25" s="94">
        <v>1.0304263792932034E-2</v>
      </c>
      <c r="AQ25" s="94">
        <v>2.2535558789968491E-2</v>
      </c>
      <c r="AR25" s="94">
        <v>4.7408305108547211E-2</v>
      </c>
      <c r="AS25" s="94">
        <v>0.19223758578300476</v>
      </c>
      <c r="AT25" s="94">
        <v>1.1731558515748475E-5</v>
      </c>
    </row>
    <row r="26" spans="1:46" x14ac:dyDescent="0.25">
      <c r="A26" s="93" t="s">
        <v>70</v>
      </c>
      <c r="B26" s="94">
        <v>0.4892408549785614</v>
      </c>
      <c r="C26" s="94">
        <v>0.32168713212013245</v>
      </c>
      <c r="D26" s="94">
        <v>0.22426241636276245</v>
      </c>
      <c r="E26" s="94">
        <v>0.35196030139923096</v>
      </c>
      <c r="F26" s="94">
        <v>0.10209019482135773</v>
      </c>
      <c r="G26" s="94">
        <v>9.1524600982666016E-2</v>
      </c>
      <c r="H26" s="94">
        <v>1.4545129612088203E-2</v>
      </c>
      <c r="I26" s="94">
        <v>0.41599023342132568</v>
      </c>
      <c r="J26" s="94">
        <v>0.46012258529663086</v>
      </c>
      <c r="K26" s="94">
        <v>1.7817463725805283E-2</v>
      </c>
      <c r="L26" s="94">
        <v>5.3020468913018703E-3</v>
      </c>
      <c r="M26" s="94">
        <v>0.91465932130813599</v>
      </c>
      <c r="N26" s="94">
        <v>4.7649741172790527E-2</v>
      </c>
      <c r="O26" s="94">
        <v>2.333364263176918E-2</v>
      </c>
      <c r="P26" s="94">
        <v>0.45445242524147034</v>
      </c>
      <c r="Q26" s="94">
        <v>0.45994865894317627</v>
      </c>
      <c r="R26" s="94">
        <v>3.4157473593950272E-2</v>
      </c>
      <c r="S26" s="94">
        <v>3.1952124089002609E-2</v>
      </c>
      <c r="T26" s="94">
        <v>1.6321247443556786E-2</v>
      </c>
      <c r="U26" s="94">
        <v>3.1680741813033819E-3</v>
      </c>
      <c r="V26" s="94">
        <v>0.34146389365196228</v>
      </c>
      <c r="W26" s="94">
        <v>0.4036516547203064</v>
      </c>
      <c r="X26" s="94">
        <v>0.25488445162773132</v>
      </c>
      <c r="Y26" s="94">
        <v>1.8736522644758224E-2</v>
      </c>
      <c r="Z26" s="94">
        <v>1.1931426823139191E-2</v>
      </c>
      <c r="AA26" s="94">
        <v>5.9534111060202122E-3</v>
      </c>
      <c r="AB26" s="94">
        <v>9.5849946141242981E-2</v>
      </c>
      <c r="AC26" s="94">
        <v>2.6339053874835372E-4</v>
      </c>
      <c r="AD26" s="94">
        <v>0.14605577290058136</v>
      </c>
      <c r="AE26" s="94">
        <v>2.1921813488006592E-2</v>
      </c>
      <c r="AF26" s="94">
        <v>6.6721895709633827E-3</v>
      </c>
      <c r="AG26" s="94">
        <v>0.22345423698425293</v>
      </c>
      <c r="AH26" s="94">
        <v>4.6976197510957718E-2</v>
      </c>
      <c r="AI26" s="94">
        <v>0.10699474066495895</v>
      </c>
      <c r="AJ26" s="94">
        <v>4.1532132774591446E-2</v>
      </c>
      <c r="AK26" s="94">
        <v>0.2504313588142395</v>
      </c>
      <c r="AL26" s="94">
        <v>3.8748271763324738E-2</v>
      </c>
      <c r="AM26" s="94">
        <v>9.7579509019851685E-3</v>
      </c>
      <c r="AN26" s="94">
        <v>0.11696697026491165</v>
      </c>
      <c r="AO26" s="94">
        <v>0.12971410155296326</v>
      </c>
      <c r="AP26" s="94">
        <v>1.274469681084156E-2</v>
      </c>
      <c r="AQ26" s="94">
        <v>1.8802706152200699E-2</v>
      </c>
      <c r="AR26" s="94">
        <v>5.7057484984397888E-2</v>
      </c>
      <c r="AS26" s="94">
        <v>0.21724946796894073</v>
      </c>
      <c r="AT26" s="94">
        <v>1.1062432747621642E-7</v>
      </c>
    </row>
    <row r="27" spans="1:46" x14ac:dyDescent="0.25">
      <c r="A27" s="93" t="s">
        <v>71</v>
      </c>
      <c r="B27" s="94">
        <v>0.42474812269210815</v>
      </c>
      <c r="C27" s="94">
        <v>0.11336944252252579</v>
      </c>
      <c r="D27" s="94">
        <v>0.17413295805454254</v>
      </c>
      <c r="E27" s="94">
        <v>0.51587188243865967</v>
      </c>
      <c r="F27" s="94">
        <v>0.19662566483020782</v>
      </c>
      <c r="G27" s="94">
        <v>0.21832588315010071</v>
      </c>
      <c r="H27" s="94">
        <v>8.0030962824821472E-2</v>
      </c>
      <c r="I27" s="94">
        <v>0.22018072009086609</v>
      </c>
      <c r="J27" s="94">
        <v>0.44775351881980896</v>
      </c>
      <c r="K27" s="94">
        <v>3.3708926290273666E-2</v>
      </c>
      <c r="L27" s="94">
        <v>1.176660880446434E-2</v>
      </c>
      <c r="M27" s="94">
        <v>0.73100864887237549</v>
      </c>
      <c r="N27" s="94">
        <v>8.7090522050857544E-2</v>
      </c>
      <c r="O27" s="94">
        <v>0.15348821878433228</v>
      </c>
      <c r="P27" s="94">
        <v>0.2979501485824585</v>
      </c>
      <c r="Q27" s="94">
        <v>0.34906062483787537</v>
      </c>
      <c r="R27" s="94">
        <v>2.4177201092243195E-2</v>
      </c>
      <c r="S27" s="94">
        <v>0.15643660724163055</v>
      </c>
      <c r="T27" s="94">
        <v>0.11619485169649124</v>
      </c>
      <c r="U27" s="94">
        <v>5.6180559098720551E-2</v>
      </c>
      <c r="V27" s="94">
        <v>0.40041393041610718</v>
      </c>
      <c r="W27" s="94">
        <v>0.28269249200820923</v>
      </c>
      <c r="X27" s="94">
        <v>0.31689357757568359</v>
      </c>
      <c r="Y27" s="94">
        <v>8.0955490469932556E-2</v>
      </c>
      <c r="Z27" s="94">
        <v>4.58260178565979E-2</v>
      </c>
      <c r="AA27" s="94">
        <v>1.3671999797224998E-2</v>
      </c>
      <c r="AB27" s="94">
        <v>0.16645193099975586</v>
      </c>
      <c r="AC27" s="94">
        <v>4.4996100477874279E-3</v>
      </c>
      <c r="AD27" s="94">
        <v>8.44268798828125E-2</v>
      </c>
      <c r="AE27" s="94">
        <v>1.3916495256125927E-2</v>
      </c>
      <c r="AF27" s="94">
        <v>7.6360581442713737E-3</v>
      </c>
      <c r="AG27" s="94">
        <v>0.15911680459976196</v>
      </c>
      <c r="AH27" s="94">
        <v>3.3012252300977707E-2</v>
      </c>
      <c r="AI27" s="94">
        <v>0.13763143122196198</v>
      </c>
      <c r="AJ27" s="94">
        <v>5.0695914775133133E-2</v>
      </c>
      <c r="AK27" s="94">
        <v>0.2422432005405426</v>
      </c>
      <c r="AL27" s="94">
        <v>6.242428719997406E-2</v>
      </c>
      <c r="AM27" s="94">
        <v>1.8682742491364479E-2</v>
      </c>
      <c r="AN27" s="94">
        <v>0.10678508132696152</v>
      </c>
      <c r="AO27" s="94">
        <v>9.9543429911136627E-2</v>
      </c>
      <c r="AP27" s="94">
        <v>6.5735848620533943E-3</v>
      </c>
      <c r="AQ27" s="94">
        <v>2.6947742328047752E-2</v>
      </c>
      <c r="AR27" s="94">
        <v>4.2479820549488068E-2</v>
      </c>
      <c r="AS27" s="94">
        <v>0.20599271357059479</v>
      </c>
      <c r="AT27" s="94">
        <v>0</v>
      </c>
    </row>
    <row r="28" spans="1:46" x14ac:dyDescent="0.25">
      <c r="A28" s="93" t="s">
        <v>72</v>
      </c>
      <c r="B28" s="94">
        <v>0.48706257343292236</v>
      </c>
      <c r="C28" s="94">
        <v>0.32829606533050537</v>
      </c>
      <c r="D28" s="94">
        <v>0.20538872480392456</v>
      </c>
      <c r="E28" s="94">
        <v>0.35434615612030029</v>
      </c>
      <c r="F28" s="94">
        <v>0.11196906864643097</v>
      </c>
      <c r="G28" s="94">
        <v>0.11852933466434479</v>
      </c>
      <c r="H28" s="94">
        <v>3.6991957575082779E-2</v>
      </c>
      <c r="I28" s="94">
        <v>3.7102404981851578E-2</v>
      </c>
      <c r="J28" s="94">
        <v>0.60405582189559937</v>
      </c>
      <c r="K28" s="94">
        <v>0.20332047343254089</v>
      </c>
      <c r="L28" s="94">
        <v>1.2096025049686432E-2</v>
      </c>
      <c r="M28" s="94">
        <v>0.78199517726898193</v>
      </c>
      <c r="N28" s="94">
        <v>0.10615471750497818</v>
      </c>
      <c r="O28" s="94">
        <v>9.3361958861351013E-2</v>
      </c>
      <c r="P28" s="94">
        <v>0.37498307228088379</v>
      </c>
      <c r="Q28" s="94">
        <v>0.50005698204040527</v>
      </c>
      <c r="R28" s="94">
        <v>3.3176083117723465E-2</v>
      </c>
      <c r="S28" s="94">
        <v>3.283265233039856E-2</v>
      </c>
      <c r="T28" s="94">
        <v>2.6279531419277191E-2</v>
      </c>
      <c r="U28" s="94">
        <v>3.2671656459569931E-2</v>
      </c>
      <c r="V28" s="94">
        <v>0.39699643850326538</v>
      </c>
      <c r="W28" s="94">
        <v>0.33293339610099792</v>
      </c>
      <c r="X28" s="94">
        <v>0.27007019519805908</v>
      </c>
      <c r="Y28" s="94">
        <v>2.263280376791954E-2</v>
      </c>
      <c r="Z28" s="94">
        <v>6.315256655216217E-2</v>
      </c>
      <c r="AA28" s="94">
        <v>2.0421247929334641E-2</v>
      </c>
      <c r="AB28" s="94">
        <v>8.4355533123016357E-2</v>
      </c>
      <c r="AC28" s="94">
        <v>1.4298455789685249E-3</v>
      </c>
      <c r="AD28" s="94">
        <v>4.101908951997757E-2</v>
      </c>
      <c r="AE28" s="94">
        <v>3.3590155653655529E-3</v>
      </c>
      <c r="AF28" s="94">
        <v>2.0098518580198288E-3</v>
      </c>
      <c r="AG28" s="94">
        <v>6.2101028859615326E-2</v>
      </c>
      <c r="AH28" s="94">
        <v>3.0020583420991898E-2</v>
      </c>
      <c r="AI28" s="94">
        <v>0.100350022315979</v>
      </c>
      <c r="AJ28" s="94">
        <v>7.4825182557106018E-2</v>
      </c>
      <c r="AK28" s="94">
        <v>0.23322382569313049</v>
      </c>
      <c r="AL28" s="94">
        <v>4.90846186876297E-2</v>
      </c>
      <c r="AM28" s="94">
        <v>1.1935072019696236E-2</v>
      </c>
      <c r="AN28" s="94">
        <v>0.14163157343864441</v>
      </c>
      <c r="AO28" s="94">
        <v>4.4454745948314667E-2</v>
      </c>
      <c r="AP28" s="94">
        <v>2.6494937017560005E-2</v>
      </c>
      <c r="AQ28" s="94">
        <v>3.7267792969942093E-2</v>
      </c>
      <c r="AR28" s="94">
        <v>7.754487544298172E-2</v>
      </c>
      <c r="AS28" s="94">
        <v>0.20115610957145691</v>
      </c>
      <c r="AT28" s="94">
        <v>2.0312450360506773E-3</v>
      </c>
    </row>
    <row r="29" spans="1:46" x14ac:dyDescent="0.25">
      <c r="A29" s="93" t="s">
        <v>73</v>
      </c>
      <c r="B29" s="94">
        <v>0.45483690500259399</v>
      </c>
      <c r="C29" s="94">
        <v>4.3636158108711243E-2</v>
      </c>
      <c r="D29" s="94">
        <v>0.18306863307952881</v>
      </c>
      <c r="E29" s="94">
        <v>0.59749704599380493</v>
      </c>
      <c r="F29" s="94">
        <v>0.17579817771911621</v>
      </c>
      <c r="G29" s="94">
        <v>0.47887665033340454</v>
      </c>
      <c r="H29" s="94">
        <v>7.1764759719371796E-2</v>
      </c>
      <c r="I29" s="94">
        <v>0.18721643090248108</v>
      </c>
      <c r="J29" s="94">
        <v>0.22767269611358643</v>
      </c>
      <c r="K29" s="94">
        <v>3.4469451755285263E-2</v>
      </c>
      <c r="L29" s="94">
        <v>2.3379417136311531E-2</v>
      </c>
      <c r="M29" s="94">
        <v>0.60459929704666138</v>
      </c>
      <c r="N29" s="94">
        <v>0.17855562269687653</v>
      </c>
      <c r="O29" s="94">
        <v>0.16741868853569031</v>
      </c>
      <c r="P29" s="94">
        <v>6.1926111578941345E-2</v>
      </c>
      <c r="Q29" s="94">
        <v>0.27951282262802124</v>
      </c>
      <c r="R29" s="94">
        <v>0.19014337658882141</v>
      </c>
      <c r="S29" s="94">
        <v>6.9560088217258453E-2</v>
      </c>
      <c r="T29" s="94">
        <v>0.24420839548110962</v>
      </c>
      <c r="U29" s="94">
        <v>0.15464922785758972</v>
      </c>
      <c r="V29" s="94">
        <v>0.49749657511711121</v>
      </c>
      <c r="W29" s="94">
        <v>0.18869280815124512</v>
      </c>
      <c r="X29" s="94">
        <v>0.31381061673164368</v>
      </c>
      <c r="Y29" s="94">
        <v>7.0527106523513794E-2</v>
      </c>
      <c r="Z29" s="94">
        <v>2.7442056685686111E-2</v>
      </c>
      <c r="AA29" s="94">
        <v>3.500660415738821E-3</v>
      </c>
      <c r="AB29" s="94">
        <v>0.17870229482650757</v>
      </c>
      <c r="AC29" s="94">
        <v>8.571710204705596E-4</v>
      </c>
      <c r="AD29" s="94">
        <v>4.2326532304286957E-2</v>
      </c>
      <c r="AE29" s="94">
        <v>4.1615329682826996E-3</v>
      </c>
      <c r="AF29" s="94">
        <v>5.777222104370594E-3</v>
      </c>
      <c r="AG29" s="94">
        <v>4.9179874360561371E-2</v>
      </c>
      <c r="AH29" s="94">
        <v>2.5178905576467514E-2</v>
      </c>
      <c r="AI29" s="94">
        <v>0.12424514442682266</v>
      </c>
      <c r="AJ29" s="94">
        <v>5.8561701327562332E-2</v>
      </c>
      <c r="AK29" s="94">
        <v>0.23823820054531097</v>
      </c>
      <c r="AL29" s="94">
        <v>6.6048897802829742E-2</v>
      </c>
      <c r="AM29" s="94">
        <v>1.8411209806799889E-2</v>
      </c>
      <c r="AN29" s="94">
        <v>9.2357516288757324E-2</v>
      </c>
      <c r="AO29" s="94">
        <v>0.10407654941082001</v>
      </c>
      <c r="AP29" s="94">
        <v>1.6340171918272972E-2</v>
      </c>
      <c r="AQ29" s="94">
        <v>2.626476064324379E-2</v>
      </c>
      <c r="AR29" s="94">
        <v>5.2390135824680328E-2</v>
      </c>
      <c r="AS29" s="94">
        <v>0.20306570827960968</v>
      </c>
      <c r="AT29" s="94">
        <v>0</v>
      </c>
    </row>
    <row r="30" spans="1:46" x14ac:dyDescent="0.25">
      <c r="A30" s="93" t="s">
        <v>74</v>
      </c>
      <c r="B30" s="94">
        <v>0.33101269602775574</v>
      </c>
      <c r="C30" s="94">
        <v>6.968303769826889E-2</v>
      </c>
      <c r="D30" s="94">
        <v>0.14898130297660828</v>
      </c>
      <c r="E30" s="94">
        <v>0.52523934841156006</v>
      </c>
      <c r="F30" s="94">
        <v>0.25609630346298218</v>
      </c>
      <c r="G30" s="94">
        <v>0.68605244159698486</v>
      </c>
      <c r="H30" s="94">
        <v>0.10202501714229584</v>
      </c>
      <c r="I30" s="94">
        <v>7.1939408779144287E-2</v>
      </c>
      <c r="J30" s="94">
        <v>0.12529857456684113</v>
      </c>
      <c r="K30" s="94">
        <v>1.4684604480862617E-2</v>
      </c>
      <c r="L30" s="94">
        <v>1.1921255849301815E-2</v>
      </c>
      <c r="M30" s="94">
        <v>0.43254852294921875</v>
      </c>
      <c r="N30" s="94">
        <v>0.25660878419876099</v>
      </c>
      <c r="O30" s="94">
        <v>0.26181179285049438</v>
      </c>
      <c r="P30" s="94">
        <v>0.11517082154750824</v>
      </c>
      <c r="Q30" s="94">
        <v>0.15645994246006012</v>
      </c>
      <c r="R30" s="94">
        <v>3.7729538977146149E-2</v>
      </c>
      <c r="S30" s="94">
        <v>0.16038611531257629</v>
      </c>
      <c r="T30" s="94">
        <v>0.2938079833984375</v>
      </c>
      <c r="U30" s="94">
        <v>0.23644560575485229</v>
      </c>
      <c r="V30" s="94">
        <v>0.47101372480392456</v>
      </c>
      <c r="W30" s="94">
        <v>0.46396070718765259</v>
      </c>
      <c r="X30" s="94">
        <v>6.5025545656681061E-2</v>
      </c>
      <c r="Y30" s="94">
        <v>7.0910640060901642E-2</v>
      </c>
      <c r="Z30" s="94">
        <v>2.2105546668171883E-2</v>
      </c>
      <c r="AA30" s="94">
        <v>4.5640245079994202E-3</v>
      </c>
      <c r="AB30" s="94">
        <v>6.7905085161328316E-3</v>
      </c>
      <c r="AC30" s="94">
        <v>7.0587834343314171E-3</v>
      </c>
      <c r="AD30" s="94">
        <v>3.9407495409250259E-2</v>
      </c>
      <c r="AE30" s="94">
        <v>8.7774181738495827E-3</v>
      </c>
      <c r="AF30" s="94">
        <v>5.3093750029802322E-3</v>
      </c>
      <c r="AG30" s="94">
        <v>0.16400584578514099</v>
      </c>
      <c r="AH30" s="94">
        <v>6.1486378312110901E-2</v>
      </c>
      <c r="AI30" s="94">
        <v>0.14123693108558655</v>
      </c>
      <c r="AJ30" s="94">
        <v>7.1346528828144073E-2</v>
      </c>
      <c r="AK30" s="94">
        <v>0.16244086623191833</v>
      </c>
      <c r="AL30" s="94">
        <v>4.8319157212972641E-2</v>
      </c>
      <c r="AM30" s="94">
        <v>1.2484508566558361E-2</v>
      </c>
      <c r="AN30" s="94">
        <v>0.22169068455696106</v>
      </c>
      <c r="AO30" s="94">
        <v>4.4121395796537399E-2</v>
      </c>
      <c r="AP30" s="94">
        <v>1.4181142672896385E-2</v>
      </c>
      <c r="AQ30" s="94">
        <v>2.458961121737957E-2</v>
      </c>
      <c r="AR30" s="94">
        <v>4.4230695813894272E-2</v>
      </c>
      <c r="AS30" s="94">
        <v>0.20259459316730499</v>
      </c>
      <c r="AT30" s="94">
        <v>1.2763894163072109E-2</v>
      </c>
    </row>
    <row r="31" spans="1:46" x14ac:dyDescent="0.25">
      <c r="A31" s="93" t="s">
        <v>75</v>
      </c>
      <c r="B31" s="94">
        <v>0.31897419691085815</v>
      </c>
      <c r="C31" s="94">
        <v>6.5194383263587952E-2</v>
      </c>
      <c r="D31" s="94">
        <v>0.17810794711112976</v>
      </c>
      <c r="E31" s="94">
        <v>0.52932465076446533</v>
      </c>
      <c r="F31" s="94">
        <v>0.22737300395965576</v>
      </c>
      <c r="G31" s="94">
        <v>0.30541369318962097</v>
      </c>
      <c r="H31" s="94">
        <v>0.12939956784248352</v>
      </c>
      <c r="I31" s="94">
        <v>0.1144239604473114</v>
      </c>
      <c r="J31" s="94">
        <v>0.43678748607635498</v>
      </c>
      <c r="K31" s="94">
        <v>1.3975291512906551E-2</v>
      </c>
      <c r="L31" s="94">
        <v>8.8074859231710434E-3</v>
      </c>
      <c r="M31" s="94">
        <v>0.4996064305305481</v>
      </c>
      <c r="N31" s="94">
        <v>0.18341100215911865</v>
      </c>
      <c r="O31" s="94">
        <v>0.27863866090774536</v>
      </c>
      <c r="P31" s="94">
        <v>0.11218166351318359</v>
      </c>
      <c r="Q31" s="94">
        <v>0.20208853483200073</v>
      </c>
      <c r="R31" s="94">
        <v>0.19411274790763855</v>
      </c>
      <c r="S31" s="94">
        <v>0.17541921138763428</v>
      </c>
      <c r="T31" s="94">
        <v>0.16850215196609497</v>
      </c>
      <c r="U31" s="94">
        <v>0.14769567549228668</v>
      </c>
      <c r="V31" s="94">
        <v>0.46880784630775452</v>
      </c>
      <c r="W31" s="94">
        <v>0.26733160018920898</v>
      </c>
      <c r="X31" s="94">
        <v>0.2638605535030365</v>
      </c>
      <c r="Y31" s="94">
        <v>5.2581652998924255E-2</v>
      </c>
      <c r="Z31" s="94">
        <v>7.1876317262649536E-2</v>
      </c>
      <c r="AA31" s="94">
        <v>1.7236510291695595E-2</v>
      </c>
      <c r="AB31" s="94">
        <v>3.7795674055814743E-2</v>
      </c>
      <c r="AC31" s="94">
        <v>1.0734693147242069E-2</v>
      </c>
      <c r="AD31" s="94">
        <v>7.8218899667263031E-2</v>
      </c>
      <c r="AE31" s="94">
        <v>1.6324006021022797E-2</v>
      </c>
      <c r="AF31" s="94">
        <v>4.61179343983531E-3</v>
      </c>
      <c r="AG31" s="94">
        <v>0.31603264808654785</v>
      </c>
      <c r="AH31" s="94">
        <v>2.9585393145680428E-2</v>
      </c>
      <c r="AI31" s="94">
        <v>0.14051701128482819</v>
      </c>
      <c r="AJ31" s="94">
        <v>4.6031199395656586E-2</v>
      </c>
      <c r="AK31" s="94">
        <v>0.23473323881626129</v>
      </c>
      <c r="AL31" s="94">
        <v>5.1800716668367386E-2</v>
      </c>
      <c r="AM31" s="94">
        <v>1.8066683784127235E-2</v>
      </c>
      <c r="AN31" s="94">
        <v>0.10280272364616394</v>
      </c>
      <c r="AO31" s="94">
        <v>0.10448981076478958</v>
      </c>
      <c r="AP31" s="94">
        <v>4.1091665625572205E-3</v>
      </c>
      <c r="AQ31" s="94">
        <v>3.1047290191054344E-2</v>
      </c>
      <c r="AR31" s="94">
        <v>4.7245465219020844E-2</v>
      </c>
      <c r="AS31" s="94">
        <v>0.21712590754032135</v>
      </c>
      <c r="AT31" s="94">
        <v>2.0307910162955523E-3</v>
      </c>
    </row>
    <row r="32" spans="1:46" x14ac:dyDescent="0.25">
      <c r="A32" s="93" t="s">
        <v>76</v>
      </c>
      <c r="B32" s="94">
        <v>0.34325027465820313</v>
      </c>
      <c r="C32" s="94">
        <v>4.2435336858034134E-2</v>
      </c>
      <c r="D32" s="94">
        <v>0.12039441615343094</v>
      </c>
      <c r="E32" s="94">
        <v>0.55232131481170654</v>
      </c>
      <c r="F32" s="94">
        <v>0.28484892845153809</v>
      </c>
      <c r="G32" s="94">
        <v>0.63484483957290649</v>
      </c>
      <c r="H32" s="94">
        <v>5.1573388278484344E-2</v>
      </c>
      <c r="I32" s="94">
        <v>0.19357068836688995</v>
      </c>
      <c r="J32" s="94">
        <v>0.1140342503786087</v>
      </c>
      <c r="K32" s="94">
        <v>5.9768306091427803E-3</v>
      </c>
      <c r="L32" s="94">
        <v>2.6597088202834129E-2</v>
      </c>
      <c r="M32" s="94">
        <v>0.54510629177093506</v>
      </c>
      <c r="N32" s="94">
        <v>0.20761676132678986</v>
      </c>
      <c r="O32" s="94">
        <v>0.20911073684692383</v>
      </c>
      <c r="P32" s="94">
        <v>0.10361757874488831</v>
      </c>
      <c r="Q32" s="94">
        <v>0.20078639686107635</v>
      </c>
      <c r="R32" s="94">
        <v>6.0923799872398376E-2</v>
      </c>
      <c r="S32" s="94">
        <v>0.34440058469772339</v>
      </c>
      <c r="T32" s="94">
        <v>0.18195809423923492</v>
      </c>
      <c r="U32" s="94">
        <v>0.10831356048583984</v>
      </c>
      <c r="V32" s="94">
        <v>0.46864032745361328</v>
      </c>
      <c r="W32" s="94">
        <v>0.31767925620079041</v>
      </c>
      <c r="X32" s="94">
        <v>0.21368043124675751</v>
      </c>
      <c r="Y32" s="94">
        <v>2.0871276035904884E-2</v>
      </c>
      <c r="Z32" s="94">
        <v>7.2099929675459862E-3</v>
      </c>
      <c r="AA32" s="94">
        <v>2.0237371791154146E-3</v>
      </c>
      <c r="AB32" s="94">
        <v>3.7776924669742584E-2</v>
      </c>
      <c r="AC32" s="94">
        <v>1.2227643746882677E-3</v>
      </c>
      <c r="AD32" s="94">
        <v>3.7608321756124496E-2</v>
      </c>
      <c r="AE32" s="94">
        <v>5.5223153904080391E-3</v>
      </c>
      <c r="AF32" s="94">
        <v>1.9814686384052038E-3</v>
      </c>
      <c r="AG32" s="94">
        <v>0.13070027530193329</v>
      </c>
      <c r="AH32" s="94">
        <v>5.1518980413675308E-2</v>
      </c>
      <c r="AI32" s="94">
        <v>0.1749303787946701</v>
      </c>
      <c r="AJ32" s="94">
        <v>4.0288720279932022E-2</v>
      </c>
      <c r="AK32" s="94">
        <v>0.23839375376701355</v>
      </c>
      <c r="AL32" s="94">
        <v>6.1396628618240356E-2</v>
      </c>
      <c r="AM32" s="94">
        <v>1.8647665157914162E-2</v>
      </c>
      <c r="AN32" s="94">
        <v>8.7770573794841766E-2</v>
      </c>
      <c r="AO32" s="94">
        <v>6.0521189123392105E-2</v>
      </c>
      <c r="AP32" s="94">
        <v>3.0665206722915173E-3</v>
      </c>
      <c r="AQ32" s="94">
        <v>3.2413884997367859E-2</v>
      </c>
      <c r="AR32" s="94">
        <v>4.9385566264390945E-2</v>
      </c>
      <c r="AS32" s="94">
        <v>0.22727812826633453</v>
      </c>
      <c r="AT32" s="94">
        <v>5.9069553390145302E-3</v>
      </c>
    </row>
    <row r="33" spans="1:46" x14ac:dyDescent="0.25">
      <c r="A33" s="93" t="s">
        <v>77</v>
      </c>
      <c r="B33" s="94">
        <v>0.37812325358390808</v>
      </c>
      <c r="C33" s="94">
        <v>0.13539060950279236</v>
      </c>
      <c r="D33" s="94">
        <v>0.19590064883232117</v>
      </c>
      <c r="E33" s="94">
        <v>0.50760078430175781</v>
      </c>
      <c r="F33" s="94">
        <v>0.16110792756080627</v>
      </c>
      <c r="G33" s="94">
        <v>0.70302081108093262</v>
      </c>
      <c r="H33" s="94">
        <v>2.656225860118866E-2</v>
      </c>
      <c r="I33" s="94">
        <v>2.123655378818512E-2</v>
      </c>
      <c r="J33" s="94">
        <v>0.12087838351726532</v>
      </c>
      <c r="K33" s="94">
        <v>0.1283019632101059</v>
      </c>
      <c r="L33" s="94">
        <v>2.9934823513031006E-2</v>
      </c>
      <c r="M33" s="94">
        <v>0.73309957981109619</v>
      </c>
      <c r="N33" s="94">
        <v>0.11325126886367798</v>
      </c>
      <c r="O33" s="94">
        <v>0.11658482253551483</v>
      </c>
      <c r="P33" s="94">
        <v>0.24517133831977844</v>
      </c>
      <c r="Q33" s="94">
        <v>0.4093339741230011</v>
      </c>
      <c r="R33" s="94">
        <v>4.5402117073535919E-2</v>
      </c>
      <c r="S33" s="94">
        <v>0.10837117582559586</v>
      </c>
      <c r="T33" s="94">
        <v>0.10056096315383911</v>
      </c>
      <c r="U33" s="94">
        <v>9.1160446405410767E-2</v>
      </c>
      <c r="V33" s="94">
        <v>0.38704344630241394</v>
      </c>
      <c r="W33" s="94">
        <v>0.28456771373748779</v>
      </c>
      <c r="X33" s="94">
        <v>0.32838886976242065</v>
      </c>
      <c r="Y33" s="94">
        <v>8.5489645600318909E-2</v>
      </c>
      <c r="Z33" s="94">
        <v>3.3616617321968079E-2</v>
      </c>
      <c r="AA33" s="94">
        <v>2.664448507130146E-2</v>
      </c>
      <c r="AB33" s="94">
        <v>8.0209836363792419E-2</v>
      </c>
      <c r="AC33" s="94">
        <v>1.5749815851449966E-2</v>
      </c>
      <c r="AD33" s="94">
        <v>0.13714529573917389</v>
      </c>
      <c r="AE33" s="94">
        <v>3.2661765813827515E-2</v>
      </c>
      <c r="AF33" s="94">
        <v>1.5508835203945637E-2</v>
      </c>
      <c r="AG33" s="94">
        <v>0.23892572522163391</v>
      </c>
      <c r="AH33" s="94">
        <v>5.5441234260797501E-2</v>
      </c>
      <c r="AI33" s="94">
        <v>0.14378690719604492</v>
      </c>
      <c r="AJ33" s="94">
        <v>6.3195675611495972E-2</v>
      </c>
      <c r="AK33" s="94">
        <v>0.2634950578212738</v>
      </c>
      <c r="AL33" s="94">
        <v>4.0305294096469879E-2</v>
      </c>
      <c r="AM33" s="94">
        <v>1.4171941205859184E-2</v>
      </c>
      <c r="AN33" s="94">
        <v>0.12373912334442139</v>
      </c>
      <c r="AO33" s="94">
        <v>3.4824293106794357E-2</v>
      </c>
      <c r="AP33" s="94">
        <v>3.706524521112442E-2</v>
      </c>
      <c r="AQ33" s="94">
        <v>2.5114279240369797E-2</v>
      </c>
      <c r="AR33" s="94">
        <v>7.3968403041362762E-2</v>
      </c>
      <c r="AS33" s="94">
        <v>0.18033377826213837</v>
      </c>
      <c r="AT33" s="94">
        <v>0</v>
      </c>
    </row>
    <row r="34" spans="1:46" x14ac:dyDescent="0.25">
      <c r="A34" s="93" t="s">
        <v>78</v>
      </c>
      <c r="B34" s="94">
        <v>0.32060456275939941</v>
      </c>
      <c r="C34" s="94">
        <v>2.117525227367878E-2</v>
      </c>
      <c r="D34" s="94">
        <v>0.15431909263134003</v>
      </c>
      <c r="E34" s="94">
        <v>0.59286057949066162</v>
      </c>
      <c r="F34" s="94">
        <v>0.23164503276348114</v>
      </c>
      <c r="G34" s="94">
        <v>0.5010141134262085</v>
      </c>
      <c r="H34" s="94">
        <v>0.12526889145374298</v>
      </c>
      <c r="I34" s="94">
        <v>0.22040620446205139</v>
      </c>
      <c r="J34" s="94">
        <v>0.13136014342308044</v>
      </c>
      <c r="K34" s="94">
        <v>2.1950669586658478E-2</v>
      </c>
      <c r="L34" s="94">
        <v>0.7322317361831665</v>
      </c>
      <c r="M34" s="94">
        <v>0.25300675630569458</v>
      </c>
      <c r="N34" s="94">
        <v>1.4761481434106827E-2</v>
      </c>
      <c r="O34" s="94">
        <v>0</v>
      </c>
      <c r="P34" s="94">
        <v>0.23421297967433929</v>
      </c>
      <c r="Q34" s="94">
        <v>0.13713124394416809</v>
      </c>
      <c r="R34" s="94">
        <v>7.9798884689807892E-3</v>
      </c>
      <c r="S34" s="94">
        <v>0.38246548175811768</v>
      </c>
      <c r="T34" s="94">
        <v>0.11915260553359985</v>
      </c>
      <c r="U34" s="94">
        <v>0.1190577819943428</v>
      </c>
      <c r="V34" s="94">
        <v>0.48894679546356201</v>
      </c>
      <c r="W34" s="94">
        <v>0.35276412963867188</v>
      </c>
      <c r="X34" s="94">
        <v>0.15828907489776611</v>
      </c>
      <c r="Y34" s="94">
        <v>0</v>
      </c>
      <c r="Z34" s="94">
        <v>6.4703196287155151E-2</v>
      </c>
      <c r="AA34" s="94">
        <v>1.0002654045820236E-2</v>
      </c>
      <c r="AB34" s="94">
        <v>1.4243857935070992E-2</v>
      </c>
      <c r="AC34" s="94">
        <v>0</v>
      </c>
      <c r="AD34" s="94">
        <v>0.12069849669933319</v>
      </c>
      <c r="AE34" s="94">
        <v>5.9231100603938103E-3</v>
      </c>
      <c r="AF34" s="94">
        <v>1.3776489533483982E-2</v>
      </c>
      <c r="AG34" s="94">
        <v>0.62251710891723633</v>
      </c>
      <c r="AH34" s="94">
        <v>5.6476175785064697E-2</v>
      </c>
      <c r="AI34" s="94">
        <v>0.14661978185176849</v>
      </c>
      <c r="AJ34" s="94">
        <v>4.2013421654701233E-2</v>
      </c>
      <c r="AK34" s="94">
        <v>0.29119965434074402</v>
      </c>
      <c r="AL34" s="94">
        <v>7.9296238720417023E-2</v>
      </c>
      <c r="AM34" s="94">
        <v>3.2463617622852325E-2</v>
      </c>
      <c r="AN34" s="94">
        <v>8.8504552841186523E-2</v>
      </c>
      <c r="AO34" s="94">
        <v>4.5716151595115662E-2</v>
      </c>
      <c r="AP34" s="94">
        <v>3.5792635753750801E-3</v>
      </c>
      <c r="AQ34" s="94">
        <v>3.6386333405971527E-2</v>
      </c>
      <c r="AR34" s="94">
        <v>5.6432977318763733E-2</v>
      </c>
      <c r="AS34" s="94">
        <v>0.17202942073345184</v>
      </c>
      <c r="AT34" s="94">
        <v>5.7585365138947964E-3</v>
      </c>
    </row>
    <row r="35" spans="1:46" x14ac:dyDescent="0.25">
      <c r="A35" s="93" t="s">
        <v>79</v>
      </c>
      <c r="B35" s="94">
        <v>0.3940509557723999</v>
      </c>
      <c r="C35" s="94">
        <v>0.1285153329372406</v>
      </c>
      <c r="D35" s="94">
        <v>0.21959210932254791</v>
      </c>
      <c r="E35" s="94">
        <v>0.48064935207366943</v>
      </c>
      <c r="F35" s="94">
        <v>0.17124322056770325</v>
      </c>
      <c r="G35" s="94">
        <v>0.38546395301818848</v>
      </c>
      <c r="H35" s="94">
        <v>5.7539388537406921E-2</v>
      </c>
      <c r="I35" s="94">
        <v>0.2538408637046814</v>
      </c>
      <c r="J35" s="94">
        <v>0.2771964967250824</v>
      </c>
      <c r="K35" s="94">
        <v>2.5959279388189316E-2</v>
      </c>
      <c r="L35" s="94">
        <v>1.5625596046447754E-2</v>
      </c>
      <c r="M35" s="94">
        <v>0.5822979211807251</v>
      </c>
      <c r="N35" s="94">
        <v>0.2589162290096283</v>
      </c>
      <c r="O35" s="94">
        <v>0.13233987987041473</v>
      </c>
      <c r="P35" s="94">
        <v>0.18235746026039124</v>
      </c>
      <c r="Q35" s="94">
        <v>0.32438534498214722</v>
      </c>
      <c r="R35" s="94">
        <v>0.1440451443195343</v>
      </c>
      <c r="S35" s="94">
        <v>8.0161772668361664E-2</v>
      </c>
      <c r="T35" s="94">
        <v>0.13837558031082153</v>
      </c>
      <c r="U35" s="94">
        <v>0.13067469000816345</v>
      </c>
      <c r="V35" s="94">
        <v>0.4374086856842041</v>
      </c>
      <c r="W35" s="94">
        <v>0.51092672348022461</v>
      </c>
      <c r="X35" s="94">
        <v>5.1664557307958603E-2</v>
      </c>
      <c r="Y35" s="94">
        <v>2.593616396188736E-2</v>
      </c>
      <c r="Z35" s="94">
        <v>6.5488837659358978E-2</v>
      </c>
      <c r="AA35" s="94">
        <v>1.1786832474172115E-3</v>
      </c>
      <c r="AB35" s="94">
        <v>1.0679405182600021E-2</v>
      </c>
      <c r="AC35" s="94">
        <v>2.2325399331748486E-3</v>
      </c>
      <c r="AD35" s="94">
        <v>3.3705625683069229E-2</v>
      </c>
      <c r="AE35" s="94">
        <v>1.6283771023154259E-2</v>
      </c>
      <c r="AF35" s="94">
        <v>1.1690054088830948E-3</v>
      </c>
      <c r="AG35" s="94">
        <v>0.12818269431591034</v>
      </c>
      <c r="AH35" s="94">
        <v>4.2539354413747787E-2</v>
      </c>
      <c r="AI35" s="94">
        <v>0.15447342395782471</v>
      </c>
      <c r="AJ35" s="94">
        <v>5.2804235368967056E-2</v>
      </c>
      <c r="AK35" s="94">
        <v>0.21825438737869263</v>
      </c>
      <c r="AL35" s="94">
        <v>6.0731098055839539E-2</v>
      </c>
      <c r="AM35" s="94">
        <v>1.7477506771683693E-2</v>
      </c>
      <c r="AN35" s="94">
        <v>0.10525201261043549</v>
      </c>
      <c r="AO35" s="94">
        <v>0.10178133100271225</v>
      </c>
      <c r="AP35" s="94">
        <v>6.0926158912479877E-3</v>
      </c>
      <c r="AQ35" s="94">
        <v>2.60433629155159E-2</v>
      </c>
      <c r="AR35" s="94">
        <v>5.3719878196716309E-2</v>
      </c>
      <c r="AS35" s="94">
        <v>0.20336955785751343</v>
      </c>
      <c r="AT35" s="94">
        <v>6.2441870340990135E-7</v>
      </c>
    </row>
    <row r="36" spans="1:46" x14ac:dyDescent="0.25">
      <c r="A36" s="93" t="s">
        <v>80</v>
      </c>
      <c r="B36" s="94">
        <v>0.52454972267150879</v>
      </c>
      <c r="C36" s="94">
        <v>0.18077917397022247</v>
      </c>
      <c r="D36" s="94">
        <v>0.19372183084487915</v>
      </c>
      <c r="E36" s="94">
        <v>0.47979640960693359</v>
      </c>
      <c r="F36" s="94">
        <v>0.14570260047912598</v>
      </c>
      <c r="G36" s="94">
        <v>0.17455184459686279</v>
      </c>
      <c r="H36" s="94">
        <v>7.7878624200820923E-2</v>
      </c>
      <c r="I36" s="94">
        <v>0.20368349552154541</v>
      </c>
      <c r="J36" s="94">
        <v>0.35161885619163513</v>
      </c>
      <c r="K36" s="94">
        <v>0.19226717948913574</v>
      </c>
      <c r="L36" s="94">
        <v>1.2568971142172813E-2</v>
      </c>
      <c r="M36" s="94">
        <v>0.76100701093673706</v>
      </c>
      <c r="N36" s="94">
        <v>9.3289516866207123E-2</v>
      </c>
      <c r="O36" s="94">
        <v>0.10555391013622284</v>
      </c>
      <c r="P36" s="94">
        <v>0.28214997053146362</v>
      </c>
      <c r="Q36" s="94">
        <v>0.41509589552879333</v>
      </c>
      <c r="R36" s="94">
        <v>3.4840241074562073E-2</v>
      </c>
      <c r="S36" s="94">
        <v>0.12458311766386032</v>
      </c>
      <c r="T36" s="94">
        <v>7.9148158431053162E-2</v>
      </c>
      <c r="U36" s="94">
        <v>6.4182624220848083E-2</v>
      </c>
      <c r="V36" s="94">
        <v>0.35634118318557739</v>
      </c>
      <c r="W36" s="94">
        <v>0.28132665157318115</v>
      </c>
      <c r="X36" s="94">
        <v>0.36233216524124146</v>
      </c>
      <c r="Y36" s="94">
        <v>0.23242032527923584</v>
      </c>
      <c r="Z36" s="94">
        <v>4.3140832334756851E-2</v>
      </c>
      <c r="AA36" s="94">
        <v>1.5988484025001526E-2</v>
      </c>
      <c r="AB36" s="94">
        <v>6.9967168383300304E-3</v>
      </c>
      <c r="AC36" s="94">
        <v>1.2981870677322149E-3</v>
      </c>
      <c r="AD36" s="94">
        <v>8.0726444721221924E-2</v>
      </c>
      <c r="AE36" s="94">
        <v>8.6500823497772217E-2</v>
      </c>
      <c r="AF36" s="94">
        <v>3.9901020936667919E-3</v>
      </c>
      <c r="AG36" s="94">
        <v>0.18485106527805328</v>
      </c>
      <c r="AH36" s="94">
        <v>2.5834491476416588E-2</v>
      </c>
      <c r="AI36" s="94">
        <v>8.6109787225723267E-2</v>
      </c>
      <c r="AJ36" s="94">
        <v>6.3185125589370728E-2</v>
      </c>
      <c r="AK36" s="94">
        <v>0.25216138362884521</v>
      </c>
      <c r="AL36" s="94">
        <v>5.5944673717021942E-2</v>
      </c>
      <c r="AM36" s="94">
        <v>1.477525383234024E-2</v>
      </c>
      <c r="AN36" s="94">
        <v>0.10559116303920746</v>
      </c>
      <c r="AO36" s="94">
        <v>6.6256925463676453E-2</v>
      </c>
      <c r="AP36" s="94">
        <v>4.8741243779659271E-2</v>
      </c>
      <c r="AQ36" s="94">
        <v>2.7043020352721214E-2</v>
      </c>
      <c r="AR36" s="94">
        <v>5.8187741786241531E-2</v>
      </c>
      <c r="AS36" s="94">
        <v>0.22200366854667664</v>
      </c>
      <c r="AT36" s="94">
        <v>0</v>
      </c>
    </row>
    <row r="37" spans="1:46" x14ac:dyDescent="0.25">
      <c r="A37" s="93" t="s">
        <v>81</v>
      </c>
      <c r="B37" s="94">
        <v>0.36625677347183228</v>
      </c>
      <c r="C37" s="94">
        <v>5.3713776171207428E-2</v>
      </c>
      <c r="D37" s="94">
        <v>0.21124669909477234</v>
      </c>
      <c r="E37" s="94">
        <v>0.55424928665161133</v>
      </c>
      <c r="F37" s="94">
        <v>0.1807902455329895</v>
      </c>
      <c r="G37" s="94">
        <v>0.16001132130622864</v>
      </c>
      <c r="H37" s="94">
        <v>6.1413668096065521E-2</v>
      </c>
      <c r="I37" s="94">
        <v>0.30325436592102051</v>
      </c>
      <c r="J37" s="94">
        <v>0.44378873705863953</v>
      </c>
      <c r="K37" s="94">
        <v>3.1531903892755508E-2</v>
      </c>
      <c r="L37" s="94">
        <v>2.3146338760852814E-2</v>
      </c>
      <c r="M37" s="94">
        <v>0.60051178932189941</v>
      </c>
      <c r="N37" s="94">
        <v>0.20138201117515564</v>
      </c>
      <c r="O37" s="94">
        <v>0.16198669373989105</v>
      </c>
      <c r="P37" s="94">
        <v>0.29647290706634521</v>
      </c>
      <c r="Q37" s="94">
        <v>0.38702982664108276</v>
      </c>
      <c r="R37" s="94">
        <v>1.9609246402978897E-2</v>
      </c>
      <c r="S37" s="94">
        <v>0.15897312760353088</v>
      </c>
      <c r="T37" s="94">
        <v>9.3429706990718842E-2</v>
      </c>
      <c r="U37" s="94">
        <v>4.4485189020633698E-2</v>
      </c>
      <c r="V37" s="94">
        <v>0.49052390456199646</v>
      </c>
      <c r="W37" s="94">
        <v>0.24692445993423462</v>
      </c>
      <c r="X37" s="94">
        <v>0.26255166530609131</v>
      </c>
      <c r="Y37" s="94">
        <v>3.1394902616739273E-2</v>
      </c>
      <c r="Z37" s="94">
        <v>2.2887375205755234E-2</v>
      </c>
      <c r="AA37" s="94">
        <v>9.8517332226037979E-3</v>
      </c>
      <c r="AB37" s="94">
        <v>5.1760487258434296E-2</v>
      </c>
      <c r="AC37" s="94">
        <v>1.5385046135634184E-3</v>
      </c>
      <c r="AD37" s="94">
        <v>0.14392076432704926</v>
      </c>
      <c r="AE37" s="94">
        <v>6.7412536591291428E-3</v>
      </c>
      <c r="AF37" s="94">
        <v>1.4342867070809007E-3</v>
      </c>
      <c r="AG37" s="94">
        <v>0.15372607111930847</v>
      </c>
      <c r="AH37" s="94">
        <v>4.5763067901134491E-2</v>
      </c>
      <c r="AI37" s="94">
        <v>0.13962803781032562</v>
      </c>
      <c r="AJ37" s="94">
        <v>4.3616890907287598E-2</v>
      </c>
      <c r="AK37" s="94">
        <v>0.24118979275226593</v>
      </c>
      <c r="AL37" s="94">
        <v>5.6419216096401215E-2</v>
      </c>
      <c r="AM37" s="94">
        <v>1.4894313178956509E-2</v>
      </c>
      <c r="AN37" s="94">
        <v>0.10065817087888718</v>
      </c>
      <c r="AO37" s="94">
        <v>0.12686198949813843</v>
      </c>
      <c r="AP37" s="94">
        <v>4.9295257776975632E-3</v>
      </c>
      <c r="AQ37" s="94">
        <v>2.8201401233673096E-2</v>
      </c>
      <c r="AR37" s="94">
        <v>3.9972171187400818E-2</v>
      </c>
      <c r="AS37" s="94">
        <v>0.2033410370349884</v>
      </c>
      <c r="AT37" s="94">
        <v>2.8748533804900944E-4</v>
      </c>
    </row>
    <row r="38" spans="1:46" x14ac:dyDescent="0.25">
      <c r="A38" s="93" t="s">
        <v>82</v>
      </c>
      <c r="B38" s="94">
        <v>0.47625184059143066</v>
      </c>
      <c r="C38" s="94">
        <v>9.0913698077201843E-2</v>
      </c>
      <c r="D38" s="94">
        <v>0.19343408942222595</v>
      </c>
      <c r="E38" s="94">
        <v>0.56118595600128174</v>
      </c>
      <c r="F38" s="94">
        <v>0.15446628630161285</v>
      </c>
      <c r="G38" s="94">
        <v>0.36874514818191528</v>
      </c>
      <c r="H38" s="94">
        <v>5.115223303437233E-2</v>
      </c>
      <c r="I38" s="94">
        <v>0.1405428946018219</v>
      </c>
      <c r="J38" s="94">
        <v>0.32529366016387939</v>
      </c>
      <c r="K38" s="94">
        <v>0.11426608264446259</v>
      </c>
      <c r="L38" s="94">
        <v>8.054826408624649E-3</v>
      </c>
      <c r="M38" s="94">
        <v>0.79430139064788818</v>
      </c>
      <c r="N38" s="94">
        <v>7.4065864086151123E-2</v>
      </c>
      <c r="O38" s="94">
        <v>0.11709734797477722</v>
      </c>
      <c r="P38" s="94">
        <v>0.33838358521461487</v>
      </c>
      <c r="Q38" s="94">
        <v>0.36162871122360229</v>
      </c>
      <c r="R38" s="94">
        <v>3.0384816229343414E-2</v>
      </c>
      <c r="S38" s="94">
        <v>5.9270031750202179E-2</v>
      </c>
      <c r="T38" s="94">
        <v>0.11262159049510956</v>
      </c>
      <c r="U38" s="94">
        <v>9.7711279988288879E-2</v>
      </c>
      <c r="V38" s="94">
        <v>0.36810013651847839</v>
      </c>
      <c r="W38" s="94">
        <v>0.17879436910152435</v>
      </c>
      <c r="X38" s="94">
        <v>0.45310550928115845</v>
      </c>
      <c r="Y38" s="94">
        <v>2.3179754614830017E-2</v>
      </c>
      <c r="Z38" s="94">
        <v>2.3584015667438507E-2</v>
      </c>
      <c r="AA38" s="94">
        <v>1.3720996677875519E-2</v>
      </c>
      <c r="AB38" s="94">
        <v>6.3284397125244141E-2</v>
      </c>
      <c r="AC38" s="94">
        <v>1.5739280497655272E-3</v>
      </c>
      <c r="AD38" s="94">
        <v>6.1114691197872162E-2</v>
      </c>
      <c r="AE38" s="94">
        <v>1.1542798951268196E-2</v>
      </c>
      <c r="AF38" s="94">
        <v>5.9517365880310535E-3</v>
      </c>
      <c r="AG38" s="94">
        <v>3.4294143319129944E-2</v>
      </c>
      <c r="AH38" s="94">
        <v>3.5121232271194458E-2</v>
      </c>
      <c r="AI38" s="94">
        <v>0.12712156772613525</v>
      </c>
      <c r="AJ38" s="94">
        <v>5.2218776196241379E-2</v>
      </c>
      <c r="AK38" s="94">
        <v>0.22692573070526123</v>
      </c>
      <c r="AL38" s="94">
        <v>4.8732701689004898E-2</v>
      </c>
      <c r="AM38" s="94">
        <v>1.2175021693110466E-2</v>
      </c>
      <c r="AN38" s="94">
        <v>0.12080296874046326</v>
      </c>
      <c r="AO38" s="94">
        <v>8.2996837794780731E-2</v>
      </c>
      <c r="AP38" s="94">
        <v>2.4450860917568207E-2</v>
      </c>
      <c r="AQ38" s="94">
        <v>2.3026663810014725E-2</v>
      </c>
      <c r="AR38" s="94">
        <v>7.4113763868808746E-2</v>
      </c>
      <c r="AS38" s="94">
        <v>0.20743401348590851</v>
      </c>
      <c r="AT38" s="94">
        <v>1.0949956958938856E-6</v>
      </c>
    </row>
    <row r="39" spans="1:46" x14ac:dyDescent="0.25">
      <c r="A39" s="93" t="s">
        <v>83</v>
      </c>
      <c r="B39" s="94">
        <v>0.47196099162101746</v>
      </c>
      <c r="C39" s="94">
        <v>9.5919542014598846E-2</v>
      </c>
      <c r="D39" s="94">
        <v>0.19895130395889282</v>
      </c>
      <c r="E39" s="94">
        <v>0.52864396572113037</v>
      </c>
      <c r="F39" s="94">
        <v>0.17648515105247498</v>
      </c>
      <c r="G39" s="94">
        <v>0.41841030120849609</v>
      </c>
      <c r="H39" s="94">
        <v>6.6975519061088562E-2</v>
      </c>
      <c r="I39" s="94">
        <v>5.8663848787546158E-2</v>
      </c>
      <c r="J39" s="94">
        <v>0.40644481778144836</v>
      </c>
      <c r="K39" s="94">
        <v>4.9505531787872314E-2</v>
      </c>
      <c r="L39" s="94">
        <v>6.7097000777721405E-2</v>
      </c>
      <c r="M39" s="94">
        <v>0.71378850936889648</v>
      </c>
      <c r="N39" s="94">
        <v>0.10985322296619415</v>
      </c>
      <c r="O39" s="94">
        <v>8.1696048378944397E-2</v>
      </c>
      <c r="P39" s="94">
        <v>7.2966538369655609E-2</v>
      </c>
      <c r="Q39" s="94">
        <v>0.34924423694610596</v>
      </c>
      <c r="R39" s="94">
        <v>0.20186090469360352</v>
      </c>
      <c r="S39" s="94">
        <v>8.1165231764316559E-2</v>
      </c>
      <c r="T39" s="94">
        <v>0.14533978700637817</v>
      </c>
      <c r="U39" s="94">
        <v>0.14942333102226257</v>
      </c>
      <c r="V39" s="94">
        <v>0.29754096269607544</v>
      </c>
      <c r="W39" s="94">
        <v>0.29961925745010376</v>
      </c>
      <c r="X39" s="94">
        <v>0.4028397798538208</v>
      </c>
      <c r="Y39" s="94">
        <v>2.7369037270545959E-2</v>
      </c>
      <c r="Z39" s="94">
        <v>2.8107549995183945E-2</v>
      </c>
      <c r="AA39" s="94">
        <v>7.6961154118180275E-3</v>
      </c>
      <c r="AB39" s="94">
        <v>0.25294840335845947</v>
      </c>
      <c r="AC39" s="94">
        <v>4.5445188879966736E-3</v>
      </c>
      <c r="AD39" s="94">
        <v>3.8628429174423218E-2</v>
      </c>
      <c r="AE39" s="94">
        <v>6.6259428858757019E-3</v>
      </c>
      <c r="AF39" s="94">
        <v>7.8447051346302032E-3</v>
      </c>
      <c r="AG39" s="94">
        <v>0.14601685106754303</v>
      </c>
      <c r="AH39" s="94">
        <v>4.6938274055719376E-2</v>
      </c>
      <c r="AI39" s="94">
        <v>0.13748075067996979</v>
      </c>
      <c r="AJ39" s="94">
        <v>6.1949107795953751E-2</v>
      </c>
      <c r="AK39" s="94">
        <v>0.22693277895450592</v>
      </c>
      <c r="AL39" s="94">
        <v>4.5472677797079086E-2</v>
      </c>
      <c r="AM39" s="94">
        <v>1.9739324226975441E-2</v>
      </c>
      <c r="AN39" s="94">
        <v>0.1016487330198288</v>
      </c>
      <c r="AO39" s="94">
        <v>9.8852790892124176E-2</v>
      </c>
      <c r="AP39" s="94">
        <v>3.0560828745365143E-2</v>
      </c>
      <c r="AQ39" s="94">
        <v>3.3399518579244614E-2</v>
      </c>
      <c r="AR39" s="94">
        <v>4.3740041553974152E-2</v>
      </c>
      <c r="AS39" s="94">
        <v>0.19792981445789337</v>
      </c>
      <c r="AT39" s="94">
        <v>2.2936235181987286E-3</v>
      </c>
    </row>
    <row r="40" spans="1:46" x14ac:dyDescent="0.25">
      <c r="A40" s="93" t="s">
        <v>84</v>
      </c>
      <c r="B40" s="94">
        <v>0.28808397054672241</v>
      </c>
      <c r="C40" s="94">
        <v>3.9526909589767456E-2</v>
      </c>
      <c r="D40" s="94">
        <v>0.17173126339912415</v>
      </c>
      <c r="E40" s="94">
        <v>0.57222110033035278</v>
      </c>
      <c r="F40" s="94">
        <v>0.21652072668075562</v>
      </c>
      <c r="G40" s="94">
        <v>0.32750701904296875</v>
      </c>
      <c r="H40" s="94">
        <v>0.10874754190444946</v>
      </c>
      <c r="I40" s="94">
        <v>0.22234424948692322</v>
      </c>
      <c r="J40" s="94">
        <v>0.32038968801498413</v>
      </c>
      <c r="K40" s="94">
        <v>2.1011505275964737E-2</v>
      </c>
      <c r="L40" s="94">
        <v>7.9909991472959518E-3</v>
      </c>
      <c r="M40" s="94">
        <v>0.49377268552780151</v>
      </c>
      <c r="N40" s="94">
        <v>0.21033629775047302</v>
      </c>
      <c r="O40" s="94">
        <v>0.2786133885383606</v>
      </c>
      <c r="P40" s="94">
        <v>0.16024041175842285</v>
      </c>
      <c r="Q40" s="94">
        <v>0.34679269790649414</v>
      </c>
      <c r="R40" s="94">
        <v>8.2304209470748901E-2</v>
      </c>
      <c r="S40" s="94">
        <v>7.9413369297981262E-2</v>
      </c>
      <c r="T40" s="94">
        <v>0.14850205183029175</v>
      </c>
      <c r="U40" s="94">
        <v>0.18274728953838348</v>
      </c>
      <c r="V40" s="94">
        <v>0.4588431715965271</v>
      </c>
      <c r="W40" s="94">
        <v>0.42204198241233826</v>
      </c>
      <c r="X40" s="94">
        <v>0.11911483108997345</v>
      </c>
      <c r="Y40" s="94">
        <v>0.17943671345710754</v>
      </c>
      <c r="Z40" s="94">
        <v>7.0001594722270966E-2</v>
      </c>
      <c r="AA40" s="94">
        <v>1.1370731517672539E-2</v>
      </c>
      <c r="AB40" s="94">
        <v>4.2143620550632477E-2</v>
      </c>
      <c r="AC40" s="94">
        <v>8.9623890817165375E-3</v>
      </c>
      <c r="AD40" s="94">
        <v>0.18837842345237732</v>
      </c>
      <c r="AE40" s="94">
        <v>2.248111367225647E-2</v>
      </c>
      <c r="AF40" s="94">
        <v>3.4718667156994343E-3</v>
      </c>
      <c r="AG40" s="94">
        <v>0.36709797382354736</v>
      </c>
      <c r="AH40" s="94">
        <v>5.1768459379673004E-2</v>
      </c>
      <c r="AI40" s="94">
        <v>0.14447134733200073</v>
      </c>
      <c r="AJ40" s="94">
        <v>4.6042140573263168E-2</v>
      </c>
      <c r="AK40" s="94">
        <v>0.26451334357261658</v>
      </c>
      <c r="AL40" s="94">
        <v>5.7608276605606079E-2</v>
      </c>
      <c r="AM40" s="94">
        <v>1.6107935458421707E-2</v>
      </c>
      <c r="AN40" s="94">
        <v>8.8680937886238098E-2</v>
      </c>
      <c r="AO40" s="94">
        <v>9.63306725025177E-2</v>
      </c>
      <c r="AP40" s="94">
        <v>8.3546321839094162E-3</v>
      </c>
      <c r="AQ40" s="94">
        <v>3.3264309167861938E-2</v>
      </c>
      <c r="AR40" s="94">
        <v>4.0005054324865341E-2</v>
      </c>
      <c r="AS40" s="94">
        <v>0.20462135970592499</v>
      </c>
      <c r="AT40" s="94">
        <v>0</v>
      </c>
    </row>
    <row r="41" spans="1:46" x14ac:dyDescent="0.25">
      <c r="A41" s="93" t="s">
        <v>85</v>
      </c>
      <c r="B41" s="94">
        <v>0.27637189626693726</v>
      </c>
      <c r="C41" s="94">
        <v>8.9672595262527466E-2</v>
      </c>
      <c r="D41" s="94">
        <v>0.16736617684364319</v>
      </c>
      <c r="E41" s="94">
        <v>0.50847285985946655</v>
      </c>
      <c r="F41" s="94">
        <v>0.23448833823204041</v>
      </c>
      <c r="G41" s="94">
        <v>0.58714771270751953</v>
      </c>
      <c r="H41" s="94">
        <v>4.7014564275741577E-2</v>
      </c>
      <c r="I41" s="94">
        <v>0.14863768219947815</v>
      </c>
      <c r="J41" s="94">
        <v>0.19968542456626892</v>
      </c>
      <c r="K41" s="94">
        <v>1.7514614388346672E-2</v>
      </c>
      <c r="L41" s="94">
        <v>3.5811178386211395E-2</v>
      </c>
      <c r="M41" s="94">
        <v>0.46567022800445557</v>
      </c>
      <c r="N41" s="94">
        <v>0.26878410577774048</v>
      </c>
      <c r="O41" s="94">
        <v>0.2016821950674057</v>
      </c>
      <c r="P41" s="94">
        <v>4.1622065007686615E-2</v>
      </c>
      <c r="Q41" s="94">
        <v>0.26965481042861938</v>
      </c>
      <c r="R41" s="94">
        <v>0.15471556782722473</v>
      </c>
      <c r="S41" s="94">
        <v>9.7122669219970703E-2</v>
      </c>
      <c r="T41" s="94">
        <v>0.24521872401237488</v>
      </c>
      <c r="U41" s="94">
        <v>0.19166615605354309</v>
      </c>
      <c r="V41" s="94">
        <v>0.44739505648612976</v>
      </c>
      <c r="W41" s="94">
        <v>0.46130579710006714</v>
      </c>
      <c r="X41" s="94">
        <v>9.1299138963222504E-2</v>
      </c>
      <c r="Y41" s="94">
        <v>3.7958115339279175E-2</v>
      </c>
      <c r="Z41" s="94">
        <v>1.390322670340538E-2</v>
      </c>
      <c r="AA41" s="94">
        <v>8.4643978625535965E-3</v>
      </c>
      <c r="AB41" s="94">
        <v>7.6623912900686264E-3</v>
      </c>
      <c r="AC41" s="94">
        <v>9.4561018049716949E-3</v>
      </c>
      <c r="AD41" s="94">
        <v>9.7038157284259796E-2</v>
      </c>
      <c r="AE41" s="94">
        <v>4.0355832315981388E-3</v>
      </c>
      <c r="AF41" s="94">
        <v>2.0521751139312983E-3</v>
      </c>
      <c r="AG41" s="94">
        <v>0.34423086047172546</v>
      </c>
      <c r="AH41" s="94">
        <v>4.3596941977739334E-2</v>
      </c>
      <c r="AI41" s="94">
        <v>0.14881628751754761</v>
      </c>
      <c r="AJ41" s="94">
        <v>4.6119492501020432E-2</v>
      </c>
      <c r="AK41" s="94">
        <v>0.26001235842704773</v>
      </c>
      <c r="AL41" s="94">
        <v>6.864602118730545E-2</v>
      </c>
      <c r="AM41" s="94">
        <v>9.4082718715071678E-3</v>
      </c>
      <c r="AN41" s="94">
        <v>0.11868927627801895</v>
      </c>
      <c r="AO41" s="94">
        <v>8.5022322833538055E-2</v>
      </c>
      <c r="AP41" s="94">
        <v>2.6693022809922695E-3</v>
      </c>
      <c r="AQ41" s="94">
        <v>3.6469824612140656E-2</v>
      </c>
      <c r="AR41" s="94">
        <v>5.3361639380455017E-2</v>
      </c>
      <c r="AS41" s="94">
        <v>0.17068487405776978</v>
      </c>
      <c r="AT41" s="94">
        <v>1.0031340934801847E-4</v>
      </c>
    </row>
    <row r="42" spans="1:46" x14ac:dyDescent="0.25">
      <c r="A42" s="93" t="s">
        <v>86</v>
      </c>
      <c r="B42" s="94">
        <v>0.43906247615814209</v>
      </c>
      <c r="C42" s="94">
        <v>0.25358563661575317</v>
      </c>
      <c r="D42" s="94">
        <v>0.20878389477729797</v>
      </c>
      <c r="E42" s="94">
        <v>0.40002280473709106</v>
      </c>
      <c r="F42" s="94">
        <v>0.13760764896869659</v>
      </c>
      <c r="G42" s="94">
        <v>0.24929794669151306</v>
      </c>
      <c r="H42" s="94">
        <v>2.3223761469125748E-2</v>
      </c>
      <c r="I42" s="94">
        <v>0.39297729730606079</v>
      </c>
      <c r="J42" s="94">
        <v>0.31312912702560425</v>
      </c>
      <c r="K42" s="94">
        <v>2.1371843293309212E-2</v>
      </c>
      <c r="L42" s="94">
        <v>3.0337074771523476E-2</v>
      </c>
      <c r="M42" s="94">
        <v>0.73434758186340332</v>
      </c>
      <c r="N42" s="94">
        <v>0.10582631081342697</v>
      </c>
      <c r="O42" s="94">
        <v>0.11515606194734573</v>
      </c>
      <c r="P42" s="94">
        <v>0.29634320735931396</v>
      </c>
      <c r="Q42" s="94">
        <v>0.36100268363952637</v>
      </c>
      <c r="R42" s="94">
        <v>0.14858138561248779</v>
      </c>
      <c r="S42" s="94">
        <v>0.11118604242801666</v>
      </c>
      <c r="T42" s="94">
        <v>5.0327945500612259E-2</v>
      </c>
      <c r="U42" s="94">
        <v>3.2558724284172058E-2</v>
      </c>
      <c r="V42" s="94">
        <v>0.43693521618843079</v>
      </c>
      <c r="W42" s="94">
        <v>0.34114164113998413</v>
      </c>
      <c r="X42" s="94">
        <v>0.22192314267158508</v>
      </c>
      <c r="Y42" s="94">
        <v>8.8018178939819336E-2</v>
      </c>
      <c r="Z42" s="94">
        <v>0.11374160647392273</v>
      </c>
      <c r="AA42" s="94">
        <v>3.4450042992830276E-2</v>
      </c>
      <c r="AB42" s="94">
        <v>7.4142500758171082E-2</v>
      </c>
      <c r="AC42" s="94">
        <v>6.654784083366394E-3</v>
      </c>
      <c r="AD42" s="94">
        <v>7.7052757143974304E-2</v>
      </c>
      <c r="AE42" s="94">
        <v>3.2444097101688385E-2</v>
      </c>
      <c r="AF42" s="94">
        <v>3.4185834228992462E-3</v>
      </c>
      <c r="AG42" s="94">
        <v>0.27017039060592651</v>
      </c>
      <c r="AH42" s="94">
        <v>3.5939633846282959E-2</v>
      </c>
      <c r="AI42" s="94">
        <v>0.14233806729316711</v>
      </c>
      <c r="AJ42" s="94">
        <v>4.9879223108291626E-2</v>
      </c>
      <c r="AK42" s="94">
        <v>0.21154673397541046</v>
      </c>
      <c r="AL42" s="94">
        <v>5.1147744059562683E-2</v>
      </c>
      <c r="AM42" s="94">
        <v>1.4487685635685921E-2</v>
      </c>
      <c r="AN42" s="94">
        <v>0.12106001377105713</v>
      </c>
      <c r="AO42" s="94">
        <v>0.11951924115419388</v>
      </c>
      <c r="AP42" s="94">
        <v>5.7348562404513359E-3</v>
      </c>
      <c r="AQ42" s="94">
        <v>2.5107469409704208E-2</v>
      </c>
      <c r="AR42" s="94">
        <v>5.3927090018987656E-2</v>
      </c>
      <c r="AS42" s="94">
        <v>0.20509946346282959</v>
      </c>
      <c r="AT42" s="94">
        <v>1.5235789760481566E-4</v>
      </c>
    </row>
    <row r="43" spans="1:46" x14ac:dyDescent="0.25">
      <c r="A43" s="93" t="s">
        <v>87</v>
      </c>
      <c r="B43" s="94">
        <v>0.50528281927108765</v>
      </c>
      <c r="C43" s="94">
        <v>0.10548106580972672</v>
      </c>
      <c r="D43" s="94">
        <v>0.24747790396213531</v>
      </c>
      <c r="E43" s="94">
        <v>0.52837651968002319</v>
      </c>
      <c r="F43" s="94">
        <v>0.11866451799869537</v>
      </c>
      <c r="G43" s="94">
        <v>0.21137547492980957</v>
      </c>
      <c r="H43" s="94">
        <v>5.346640944480896E-2</v>
      </c>
      <c r="I43" s="94">
        <v>0.14432235062122345</v>
      </c>
      <c r="J43" s="94">
        <v>0.30564573407173157</v>
      </c>
      <c r="K43" s="94">
        <v>0.28519004583358765</v>
      </c>
      <c r="L43" s="94">
        <v>9.775850921869278E-3</v>
      </c>
      <c r="M43" s="94">
        <v>0.80372351408004761</v>
      </c>
      <c r="N43" s="94">
        <v>7.4369058012962341E-2</v>
      </c>
      <c r="O43" s="94">
        <v>9.3433484435081482E-2</v>
      </c>
      <c r="P43" s="94">
        <v>0.27838829159736633</v>
      </c>
      <c r="Q43" s="94">
        <v>0.4446147084236145</v>
      </c>
      <c r="R43" s="94">
        <v>3.4764930605888367E-2</v>
      </c>
      <c r="S43" s="94">
        <v>0.10010418295860291</v>
      </c>
      <c r="T43" s="94">
        <v>7.0148199796676636E-2</v>
      </c>
      <c r="U43" s="94">
        <v>7.1979701519012451E-2</v>
      </c>
      <c r="V43" s="94">
        <v>0.36626675724983215</v>
      </c>
      <c r="W43" s="94">
        <v>0.20624054968357086</v>
      </c>
      <c r="X43" s="94">
        <v>0.42749267816543579</v>
      </c>
      <c r="Y43" s="94">
        <v>0.18217651546001434</v>
      </c>
      <c r="Z43" s="94">
        <v>0.10661563277244568</v>
      </c>
      <c r="AA43" s="94">
        <v>9.5614925026893616E-2</v>
      </c>
      <c r="AB43" s="94">
        <v>0.12852063775062561</v>
      </c>
      <c r="AC43" s="94">
        <v>1.6073893057182431E-3</v>
      </c>
      <c r="AD43" s="94">
        <v>0.19273211061954498</v>
      </c>
      <c r="AE43" s="94">
        <v>2.7749709784984589E-2</v>
      </c>
      <c r="AF43" s="94">
        <v>3.3045452088117599E-2</v>
      </c>
      <c r="AG43" s="94">
        <v>0.36776319146156311</v>
      </c>
      <c r="AH43" s="94">
        <v>2.3525699973106384E-2</v>
      </c>
      <c r="AI43" s="94">
        <v>8.4099486470222473E-2</v>
      </c>
      <c r="AJ43" s="94">
        <v>5.8858919888734818E-2</v>
      </c>
      <c r="AK43" s="94">
        <v>0.25149533152580261</v>
      </c>
      <c r="AL43" s="94">
        <v>6.4794369041919708E-2</v>
      </c>
      <c r="AM43" s="94">
        <v>1.2167557142674923E-2</v>
      </c>
      <c r="AN43" s="94">
        <v>0.11217620968818665</v>
      </c>
      <c r="AO43" s="94">
        <v>0.10193850845098495</v>
      </c>
      <c r="AP43" s="94">
        <v>1.7441187053918839E-2</v>
      </c>
      <c r="AQ43" s="94">
        <v>2.7308285236358643E-2</v>
      </c>
      <c r="AR43" s="94">
        <v>6.4393095672130585E-2</v>
      </c>
      <c r="AS43" s="94">
        <v>0.20532706379890442</v>
      </c>
      <c r="AT43" s="94">
        <v>0</v>
      </c>
    </row>
    <row r="44" spans="1:46" x14ac:dyDescent="0.25">
      <c r="A44" s="93" t="s">
        <v>88</v>
      </c>
      <c r="B44" s="94">
        <v>0.41703310608863831</v>
      </c>
      <c r="C44" s="94">
        <v>0.18087996542453766</v>
      </c>
      <c r="D44" s="94">
        <v>0.22331559658050537</v>
      </c>
      <c r="E44" s="94">
        <v>0.44500744342803955</v>
      </c>
      <c r="F44" s="94">
        <v>0.15079699456691742</v>
      </c>
      <c r="G44" s="94">
        <v>0.19109377264976501</v>
      </c>
      <c r="H44" s="94">
        <v>3.495267778635025E-2</v>
      </c>
      <c r="I44" s="94">
        <v>0.21569792926311493</v>
      </c>
      <c r="J44" s="94">
        <v>0.52078926563262939</v>
      </c>
      <c r="K44" s="94">
        <v>3.7466332316398621E-2</v>
      </c>
      <c r="L44" s="94">
        <v>0</v>
      </c>
      <c r="M44" s="94">
        <v>0.80470728874206543</v>
      </c>
      <c r="N44" s="94">
        <v>0.11481236666440964</v>
      </c>
      <c r="O44" s="94">
        <v>7.1057528257369995E-2</v>
      </c>
      <c r="P44" s="94">
        <v>0.32630491256713867</v>
      </c>
      <c r="Q44" s="94">
        <v>0.47035908699035645</v>
      </c>
      <c r="R44" s="94">
        <v>1.4822287485003471E-2</v>
      </c>
      <c r="S44" s="94">
        <v>3.1655538827180862E-2</v>
      </c>
      <c r="T44" s="94">
        <v>9.8517462611198425E-2</v>
      </c>
      <c r="U44" s="94">
        <v>5.834072083234787E-2</v>
      </c>
      <c r="V44" s="94">
        <v>0.43866509199142456</v>
      </c>
      <c r="W44" s="94">
        <v>0.45901653170585632</v>
      </c>
      <c r="X44" s="94">
        <v>0.10231834650039673</v>
      </c>
      <c r="Y44" s="94">
        <v>2.3608662188053131E-2</v>
      </c>
      <c r="Z44" s="94">
        <v>9.5482692122459412E-2</v>
      </c>
      <c r="AA44" s="94">
        <v>2.4793099611997604E-2</v>
      </c>
      <c r="AB44" s="94">
        <v>4.8749960958957672E-2</v>
      </c>
      <c r="AC44" s="94">
        <v>1.175076118670404E-3</v>
      </c>
      <c r="AD44" s="94">
        <v>0.13107882440090179</v>
      </c>
      <c r="AE44" s="94">
        <v>9.2343054711818695E-3</v>
      </c>
      <c r="AF44" s="94">
        <v>6.8735587410628796E-4</v>
      </c>
      <c r="AG44" s="94">
        <v>0.3500906229019165</v>
      </c>
      <c r="AH44" s="94">
        <v>3.9379529654979706E-2</v>
      </c>
      <c r="AI44" s="94">
        <v>0.14643591642379761</v>
      </c>
      <c r="AJ44" s="94">
        <v>4.6950452029705048E-2</v>
      </c>
      <c r="AK44" s="94">
        <v>0.21255378425121307</v>
      </c>
      <c r="AL44" s="94">
        <v>5.3151816129684448E-2</v>
      </c>
      <c r="AM44" s="94">
        <v>1.6527056694030762E-2</v>
      </c>
      <c r="AN44" s="94">
        <v>0.10744506865739822</v>
      </c>
      <c r="AO44" s="94">
        <v>0.11558681726455688</v>
      </c>
      <c r="AP44" s="94">
        <v>3.7644580006599426E-3</v>
      </c>
      <c r="AQ44" s="94">
        <v>2.5606587529182434E-2</v>
      </c>
      <c r="AR44" s="94">
        <v>4.6384494751691818E-2</v>
      </c>
      <c r="AS44" s="94">
        <v>0.22481808066368103</v>
      </c>
      <c r="AT44" s="94">
        <v>7.7544891973957419E-4</v>
      </c>
    </row>
    <row r="45" spans="1:46" x14ac:dyDescent="0.25">
      <c r="A45" s="93" t="s">
        <v>89</v>
      </c>
      <c r="B45" s="94">
        <v>0.24039074778556824</v>
      </c>
      <c r="C45" s="94">
        <v>5.4470300674438477E-2</v>
      </c>
      <c r="D45" s="94">
        <v>0.14679443836212158</v>
      </c>
      <c r="E45" s="94">
        <v>0.56790173053741455</v>
      </c>
      <c r="F45" s="94">
        <v>0.2308335155248642</v>
      </c>
      <c r="G45" s="94">
        <v>0.73059689998626709</v>
      </c>
      <c r="H45" s="94">
        <v>5.3984634578227997E-2</v>
      </c>
      <c r="I45" s="94">
        <v>0.10018940269947052</v>
      </c>
      <c r="J45" s="94">
        <v>0.10554806888103485</v>
      </c>
      <c r="K45" s="94">
        <v>9.6809845417737961E-3</v>
      </c>
      <c r="L45" s="94">
        <v>0</v>
      </c>
      <c r="M45" s="94">
        <v>0.47936874628067017</v>
      </c>
      <c r="N45" s="94">
        <v>0.24645465612411499</v>
      </c>
      <c r="O45" s="94">
        <v>0.25555145740509033</v>
      </c>
      <c r="P45" s="94">
        <v>0.14652548730373383</v>
      </c>
      <c r="Q45" s="94">
        <v>0.28772088885307312</v>
      </c>
      <c r="R45" s="94">
        <v>6.7515462636947632E-2</v>
      </c>
      <c r="S45" s="94">
        <v>0.21580326557159424</v>
      </c>
      <c r="T45" s="94">
        <v>0.15102070569992065</v>
      </c>
      <c r="U45" s="94">
        <v>0.13141418993473053</v>
      </c>
      <c r="V45" s="94">
        <v>0.43871310353279114</v>
      </c>
      <c r="W45" s="94">
        <v>0.33918574452400208</v>
      </c>
      <c r="X45" s="94">
        <v>0.22210115194320679</v>
      </c>
      <c r="Y45" s="94">
        <v>0.25093799829483032</v>
      </c>
      <c r="Z45" s="94">
        <v>4.3437071144580841E-2</v>
      </c>
      <c r="AA45" s="94">
        <v>1.5808705240488052E-2</v>
      </c>
      <c r="AB45" s="94">
        <v>1.8707804381847382E-2</v>
      </c>
      <c r="AC45" s="94">
        <v>5.7945717126131058E-3</v>
      </c>
      <c r="AD45" s="94">
        <v>0.18325409293174744</v>
      </c>
      <c r="AE45" s="94">
        <v>3.3692199736833572E-2</v>
      </c>
      <c r="AF45" s="94">
        <v>1.660660095512867E-2</v>
      </c>
      <c r="AG45" s="94">
        <v>0.42649704217910767</v>
      </c>
      <c r="AH45" s="94">
        <v>4.7528877854347229E-2</v>
      </c>
      <c r="AI45" s="94">
        <v>0.15559864044189453</v>
      </c>
      <c r="AJ45" s="94">
        <v>6.1457186937332153E-2</v>
      </c>
      <c r="AK45" s="94">
        <v>0.22964932024478912</v>
      </c>
      <c r="AL45" s="94">
        <v>6.5081857144832611E-2</v>
      </c>
      <c r="AM45" s="94">
        <v>1.7514009028673172E-2</v>
      </c>
      <c r="AN45" s="94">
        <v>0.10669789463281631</v>
      </c>
      <c r="AO45" s="94">
        <v>7.0044919848442078E-2</v>
      </c>
      <c r="AP45" s="94">
        <v>1.9182322546839714E-2</v>
      </c>
      <c r="AQ45" s="94">
        <v>2.6472551748156548E-2</v>
      </c>
      <c r="AR45" s="94">
        <v>3.6138277500867844E-2</v>
      </c>
      <c r="AS45" s="94">
        <v>0.21122068166732788</v>
      </c>
      <c r="AT45" s="94">
        <v>9.4236287986859679E-4</v>
      </c>
    </row>
    <row r="46" spans="1:46" x14ac:dyDescent="0.25">
      <c r="A46" s="93" t="s">
        <v>90</v>
      </c>
      <c r="B46" s="94">
        <v>0.46694976091384888</v>
      </c>
      <c r="C46" s="94">
        <v>0.21093916893005371</v>
      </c>
      <c r="D46" s="94">
        <v>0.24157014489173889</v>
      </c>
      <c r="E46" s="94">
        <v>0.39043262600898743</v>
      </c>
      <c r="F46" s="94">
        <v>0.15705806016921997</v>
      </c>
      <c r="G46" s="94">
        <v>0.43984189629554749</v>
      </c>
      <c r="H46" s="94">
        <v>4.6843238174915314E-2</v>
      </c>
      <c r="I46" s="94">
        <v>5.1590166985988617E-2</v>
      </c>
      <c r="J46" s="94">
        <v>0.39995616674423218</v>
      </c>
      <c r="K46" s="94">
        <v>6.1768509447574615E-2</v>
      </c>
      <c r="L46" s="94">
        <v>1.0609581368044019E-3</v>
      </c>
      <c r="M46" s="94">
        <v>0.73388826847076416</v>
      </c>
      <c r="N46" s="94">
        <v>8.903127908706665E-2</v>
      </c>
      <c r="O46" s="94">
        <v>0.14672169089317322</v>
      </c>
      <c r="P46" s="94">
        <v>9.1741740703582764E-2</v>
      </c>
      <c r="Q46" s="94">
        <v>0.34332966804504395</v>
      </c>
      <c r="R46" s="94">
        <v>0.26723679900169373</v>
      </c>
      <c r="S46" s="94">
        <v>0.1068047434091568</v>
      </c>
      <c r="T46" s="94">
        <v>0.12957578897476196</v>
      </c>
      <c r="U46" s="94">
        <v>6.1311230063438416E-2</v>
      </c>
      <c r="V46" s="94">
        <v>0.48786431550979614</v>
      </c>
      <c r="W46" s="94">
        <v>0.28253424167633057</v>
      </c>
      <c r="X46" s="94">
        <v>0.22960144281387329</v>
      </c>
      <c r="Y46" s="94">
        <v>0.16996598243713379</v>
      </c>
      <c r="Z46" s="94">
        <v>7.5601577758789063E-2</v>
      </c>
      <c r="AA46" s="94">
        <v>1.4988278970122337E-2</v>
      </c>
      <c r="AB46" s="94">
        <v>5.0036266446113586E-2</v>
      </c>
      <c r="AC46" s="94">
        <v>1.6509516164660454E-2</v>
      </c>
      <c r="AD46" s="94">
        <v>0.12483897805213928</v>
      </c>
      <c r="AE46" s="94">
        <v>3.2481011003255844E-2</v>
      </c>
      <c r="AF46" s="94">
        <v>6.9255447015166283E-3</v>
      </c>
      <c r="AG46" s="94">
        <v>0.45113423466682434</v>
      </c>
      <c r="AH46" s="94">
        <v>2.5237845256924629E-2</v>
      </c>
      <c r="AI46" s="94">
        <v>0.14848425984382629</v>
      </c>
      <c r="AJ46" s="94">
        <v>7.8771628439426422E-2</v>
      </c>
      <c r="AK46" s="94">
        <v>0.20727728307247162</v>
      </c>
      <c r="AL46" s="94">
        <v>6.0847591608762741E-2</v>
      </c>
      <c r="AM46" s="94">
        <v>2.6619419455528259E-2</v>
      </c>
      <c r="AN46" s="94">
        <v>0.10099834948778152</v>
      </c>
      <c r="AO46" s="94">
        <v>9.144282341003418E-2</v>
      </c>
      <c r="AP46" s="94">
        <v>9.5797246322035789E-3</v>
      </c>
      <c r="AQ46" s="94">
        <v>2.4152534082531929E-2</v>
      </c>
      <c r="AR46" s="94">
        <v>5.1660701632499695E-2</v>
      </c>
      <c r="AS46" s="94">
        <v>0.2000652402639389</v>
      </c>
      <c r="AT46" s="94">
        <v>1.0045093222288415E-4</v>
      </c>
    </row>
    <row r="47" spans="1:46" x14ac:dyDescent="0.25">
      <c r="A47" s="93" t="s">
        <v>91</v>
      </c>
      <c r="B47" s="94">
        <v>0.40519553422927856</v>
      </c>
      <c r="C47" s="94">
        <v>0.33796447515487671</v>
      </c>
      <c r="D47" s="94">
        <v>0.21045991778373718</v>
      </c>
      <c r="E47" s="94">
        <v>0.29849660396575928</v>
      </c>
      <c r="F47" s="94">
        <v>0.15307901799678802</v>
      </c>
      <c r="G47" s="94">
        <v>7.4696801602840424E-2</v>
      </c>
      <c r="H47" s="94">
        <v>8.1877812743186951E-2</v>
      </c>
      <c r="I47" s="94">
        <v>0.11256718635559082</v>
      </c>
      <c r="J47" s="94">
        <v>0.6816132664680481</v>
      </c>
      <c r="K47" s="94">
        <v>4.9244944006204605E-2</v>
      </c>
      <c r="L47" s="94">
        <v>1.3345764018595219E-3</v>
      </c>
      <c r="M47" s="94">
        <v>0.80062401294708252</v>
      </c>
      <c r="N47" s="94">
        <v>6.2909021973609924E-2</v>
      </c>
      <c r="O47" s="94">
        <v>0.13513237237930298</v>
      </c>
      <c r="P47" s="94">
        <v>0.22184035181999207</v>
      </c>
      <c r="Q47" s="94">
        <v>0.42022189497947693</v>
      </c>
      <c r="R47" s="94">
        <v>0.12914566695690155</v>
      </c>
      <c r="S47" s="94">
        <v>6.4941540360450745E-2</v>
      </c>
      <c r="T47" s="94">
        <v>5.7570718228816986E-2</v>
      </c>
      <c r="U47" s="94">
        <v>0.10627982020378113</v>
      </c>
      <c r="V47" s="94">
        <v>0.57650589942932129</v>
      </c>
      <c r="W47" s="94">
        <v>0.38651144504547119</v>
      </c>
      <c r="X47" s="94">
        <v>3.6982633173465729E-2</v>
      </c>
      <c r="Y47" s="94">
        <v>5.0535820424556732E-2</v>
      </c>
      <c r="Z47" s="94">
        <v>0.19233262538909912</v>
      </c>
      <c r="AA47" s="94">
        <v>1.3653164729475975E-2</v>
      </c>
      <c r="AB47" s="94">
        <v>1.8168764188885689E-2</v>
      </c>
      <c r="AC47" s="94">
        <v>4.5829094015061855E-3</v>
      </c>
      <c r="AD47" s="94">
        <v>6.2833636999130249E-2</v>
      </c>
      <c r="AE47" s="94">
        <v>2.243672963231802E-3</v>
      </c>
      <c r="AF47" s="94">
        <v>1.2860400602221489E-2</v>
      </c>
      <c r="AG47" s="94">
        <v>0.1888507753610611</v>
      </c>
      <c r="AH47" s="94">
        <v>3.1724333763122559E-2</v>
      </c>
      <c r="AI47" s="94">
        <v>0.11406391859054565</v>
      </c>
      <c r="AJ47" s="94">
        <v>5.6180819869041443E-2</v>
      </c>
      <c r="AK47" s="94">
        <v>0.28740012645721436</v>
      </c>
      <c r="AL47" s="94">
        <v>4.141123965382576E-2</v>
      </c>
      <c r="AM47" s="94">
        <v>1.5347485430538654E-2</v>
      </c>
      <c r="AN47" s="94">
        <v>0.11198124289512634</v>
      </c>
      <c r="AO47" s="94">
        <v>0.10234815627336502</v>
      </c>
      <c r="AP47" s="94">
        <v>1.4716881327331066E-2</v>
      </c>
      <c r="AQ47" s="94">
        <v>2.9075507074594498E-2</v>
      </c>
      <c r="AR47" s="94">
        <v>3.5974945873022079E-2</v>
      </c>
      <c r="AS47" s="94">
        <v>0.19148951768875122</v>
      </c>
      <c r="AT47" s="94">
        <v>1.018530656438088E-5</v>
      </c>
    </row>
    <row r="48" spans="1:46" x14ac:dyDescent="0.25">
      <c r="A48" s="93" t="s">
        <v>92</v>
      </c>
      <c r="B48" s="94">
        <v>0.29973775148391724</v>
      </c>
      <c r="C48" s="94">
        <v>4.339919239282608E-2</v>
      </c>
      <c r="D48" s="94">
        <v>0.1735808253288269</v>
      </c>
      <c r="E48" s="94">
        <v>0.55598348379135132</v>
      </c>
      <c r="F48" s="94">
        <v>0.22703652083873749</v>
      </c>
      <c r="G48" s="94">
        <v>0.39393633604049683</v>
      </c>
      <c r="H48" s="94">
        <v>0.11576978862285614</v>
      </c>
      <c r="I48" s="94">
        <v>0.22838884592056274</v>
      </c>
      <c r="J48" s="94">
        <v>0.24350084364414215</v>
      </c>
      <c r="K48" s="94">
        <v>1.8404215574264526E-2</v>
      </c>
      <c r="L48" s="94">
        <v>1.0769523680210114E-2</v>
      </c>
      <c r="M48" s="94">
        <v>0.50214236974716187</v>
      </c>
      <c r="N48" s="94">
        <v>0.19445174932479858</v>
      </c>
      <c r="O48" s="94">
        <v>0.27291852235794067</v>
      </c>
      <c r="P48" s="94">
        <v>0.15418431162834167</v>
      </c>
      <c r="Q48" s="94">
        <v>0.23916798830032349</v>
      </c>
      <c r="R48" s="94">
        <v>8.2924909889698029E-2</v>
      </c>
      <c r="S48" s="94">
        <v>0.12491723895072937</v>
      </c>
      <c r="T48" s="94">
        <v>0.19733580946922302</v>
      </c>
      <c r="U48" s="94">
        <v>0.20146974921226501</v>
      </c>
      <c r="V48" s="94">
        <v>0.521220862865448</v>
      </c>
      <c r="W48" s="94">
        <v>0.22190383076667786</v>
      </c>
      <c r="X48" s="94">
        <v>0.25687530636787415</v>
      </c>
      <c r="Y48" s="94">
        <v>0.14183376729488373</v>
      </c>
      <c r="Z48" s="94">
        <v>5.3630538284778595E-2</v>
      </c>
      <c r="AA48" s="94">
        <v>2.6743789203464985E-3</v>
      </c>
      <c r="AB48" s="94">
        <v>1.7248161137104034E-2</v>
      </c>
      <c r="AC48" s="94">
        <v>3.323547076433897E-3</v>
      </c>
      <c r="AD48" s="94">
        <v>7.1435257792472839E-2</v>
      </c>
      <c r="AE48" s="94">
        <v>6.6588413901627064E-3</v>
      </c>
      <c r="AF48" s="94">
        <v>7.457769475877285E-3</v>
      </c>
      <c r="AG48" s="94">
        <v>0.13694918155670166</v>
      </c>
      <c r="AH48" s="94">
        <v>3.3738970756530762E-2</v>
      </c>
      <c r="AI48" s="94">
        <v>0.20466947555541992</v>
      </c>
      <c r="AJ48" s="94">
        <v>5.5264011025428772E-2</v>
      </c>
      <c r="AK48" s="94">
        <v>0.21841207146644592</v>
      </c>
      <c r="AL48" s="94">
        <v>5.1294639706611633E-2</v>
      </c>
      <c r="AM48" s="94">
        <v>1.855633407831192E-2</v>
      </c>
      <c r="AN48" s="94">
        <v>9.8806485533714294E-2</v>
      </c>
      <c r="AO48" s="94">
        <v>6.4112909138202667E-2</v>
      </c>
      <c r="AP48" s="94">
        <v>4.6001113951206207E-3</v>
      </c>
      <c r="AQ48" s="94">
        <v>3.3521916717290878E-2</v>
      </c>
      <c r="AR48" s="94">
        <v>6.6363885998725891E-2</v>
      </c>
      <c r="AS48" s="94">
        <v>0.17719323933124542</v>
      </c>
      <c r="AT48" s="94">
        <v>7.2049186564981937E-3</v>
      </c>
    </row>
    <row r="49" spans="1:46" x14ac:dyDescent="0.25">
      <c r="A49" s="93" t="s">
        <v>93</v>
      </c>
      <c r="B49" s="94">
        <v>0.35453623533248901</v>
      </c>
      <c r="C49" s="94">
        <v>1.6957145184278488E-2</v>
      </c>
      <c r="D49" s="94">
        <v>0.19938032329082489</v>
      </c>
      <c r="E49" s="94">
        <v>0.5916178822517395</v>
      </c>
      <c r="F49" s="94">
        <v>0.19204467535018921</v>
      </c>
      <c r="G49" s="94">
        <v>0.24813365936279297</v>
      </c>
      <c r="H49" s="94">
        <v>0.17218059301376343</v>
      </c>
      <c r="I49" s="94">
        <v>0.12199707329273224</v>
      </c>
      <c r="J49" s="94">
        <v>0.32155221700668335</v>
      </c>
      <c r="K49" s="94">
        <v>0.13613647222518921</v>
      </c>
      <c r="L49" s="94">
        <v>5.1817507483065128E-3</v>
      </c>
      <c r="M49" s="94">
        <v>0.42503142356872559</v>
      </c>
      <c r="N49" s="94">
        <v>0.24414026737213135</v>
      </c>
      <c r="O49" s="94">
        <v>0.30361250042915344</v>
      </c>
      <c r="P49" s="94">
        <v>7.4914887547492981E-2</v>
      </c>
      <c r="Q49" s="94">
        <v>0.17049059271812439</v>
      </c>
      <c r="R49" s="94">
        <v>0.24588142335414886</v>
      </c>
      <c r="S49" s="94">
        <v>0.17565786838531494</v>
      </c>
      <c r="T49" s="94">
        <v>0.19465968012809753</v>
      </c>
      <c r="U49" s="94">
        <v>0.13839554786682129</v>
      </c>
      <c r="V49" s="94">
        <v>0.42171293497085571</v>
      </c>
      <c r="W49" s="94">
        <v>0.32764086127281189</v>
      </c>
      <c r="X49" s="94">
        <v>0.2506462037563324</v>
      </c>
      <c r="Y49" s="94">
        <v>7.3513023555278778E-2</v>
      </c>
      <c r="Z49" s="94">
        <v>4.3118670582771301E-2</v>
      </c>
      <c r="AA49" s="94">
        <v>1.557902991771698E-2</v>
      </c>
      <c r="AB49" s="94">
        <v>1.1025615036487579E-2</v>
      </c>
      <c r="AC49" s="94">
        <v>1.9023478031158447E-2</v>
      </c>
      <c r="AD49" s="94">
        <v>0.10096848756074905</v>
      </c>
      <c r="AE49" s="94">
        <v>4.4614814221858978E-2</v>
      </c>
      <c r="AF49" s="94">
        <v>3.8637835532426834E-2</v>
      </c>
      <c r="AG49" s="94">
        <v>0.19850680232048035</v>
      </c>
      <c r="AH49" s="94">
        <v>4.7030534595251083E-2</v>
      </c>
      <c r="AI49" s="94">
        <v>0.14464028179645538</v>
      </c>
      <c r="AJ49" s="94">
        <v>6.2767311930656433E-2</v>
      </c>
      <c r="AK49" s="94">
        <v>0.22321192920207977</v>
      </c>
      <c r="AL49" s="94">
        <v>4.5429617166519165E-2</v>
      </c>
      <c r="AM49" s="94">
        <v>4.8911463469266891E-2</v>
      </c>
      <c r="AN49" s="94">
        <v>9.3670926988124847E-2</v>
      </c>
      <c r="AO49" s="94">
        <v>8.0272920429706573E-2</v>
      </c>
      <c r="AP49" s="94">
        <v>2.8515385463833809E-2</v>
      </c>
      <c r="AQ49" s="94">
        <v>2.8019841760396957E-2</v>
      </c>
      <c r="AR49" s="94">
        <v>5.0206035375595093E-2</v>
      </c>
      <c r="AS49" s="94">
        <v>0.19435055553913116</v>
      </c>
      <c r="AT49" s="94">
        <v>3.7152124150452437E-6</v>
      </c>
    </row>
    <row r="50" spans="1:46" x14ac:dyDescent="0.25">
      <c r="A50" s="93" t="s">
        <v>94</v>
      </c>
      <c r="B50" s="94">
        <v>0.5113186240196228</v>
      </c>
      <c r="C50" s="94">
        <v>0.10909849405288696</v>
      </c>
      <c r="D50" s="94">
        <v>0.19894179701805115</v>
      </c>
      <c r="E50" s="94">
        <v>0.53019070625305176</v>
      </c>
      <c r="F50" s="94">
        <v>0.16176903247833252</v>
      </c>
      <c r="G50" s="94">
        <v>3.9161950349807739E-2</v>
      </c>
      <c r="H50" s="94">
        <v>1.3141474686563015E-2</v>
      </c>
      <c r="I50" s="94">
        <v>9.3544676899909973E-2</v>
      </c>
      <c r="J50" s="94">
        <v>0.82861113548278809</v>
      </c>
      <c r="K50" s="94">
        <v>2.5540720671415329E-2</v>
      </c>
      <c r="L50" s="94">
        <v>8.5643315687775612E-3</v>
      </c>
      <c r="M50" s="94">
        <v>0.55957716703414917</v>
      </c>
      <c r="N50" s="94">
        <v>0.27842158079147339</v>
      </c>
      <c r="O50" s="94">
        <v>0.15321961045265198</v>
      </c>
      <c r="P50" s="94">
        <v>0.32343453168869019</v>
      </c>
      <c r="Q50" s="94">
        <v>0.58109557628631592</v>
      </c>
      <c r="R50" s="94">
        <v>6.981901079416275E-2</v>
      </c>
      <c r="S50" s="94">
        <v>4.7746095806360245E-3</v>
      </c>
      <c r="T50" s="94">
        <v>1.0720442980527878E-2</v>
      </c>
      <c r="U50" s="94">
        <v>1.0155867785215378E-2</v>
      </c>
      <c r="V50" s="94">
        <v>0.25721955299377441</v>
      </c>
      <c r="W50" s="94">
        <v>0.12778463959693909</v>
      </c>
      <c r="X50" s="94">
        <v>0.61499583721160889</v>
      </c>
      <c r="Y50" s="94">
        <v>7.5529433786869049E-2</v>
      </c>
      <c r="Z50" s="94">
        <v>3.0184760689735413E-2</v>
      </c>
      <c r="AA50" s="94">
        <v>8.0942129716277122E-3</v>
      </c>
      <c r="AB50" s="94">
        <v>0.12155211716890335</v>
      </c>
      <c r="AC50" s="94">
        <v>3.1300014816224575E-3</v>
      </c>
      <c r="AD50" s="94">
        <v>6.5823823213577271E-2</v>
      </c>
      <c r="AE50" s="94">
        <v>2.2580306977033615E-3</v>
      </c>
      <c r="AF50" s="94">
        <v>6.1140320030972362E-4</v>
      </c>
      <c r="AG50" s="94">
        <v>0.144973024725914</v>
      </c>
      <c r="AH50" s="94">
        <v>4.5020602643489838E-2</v>
      </c>
      <c r="AI50" s="94">
        <v>0.10832145810127258</v>
      </c>
      <c r="AJ50" s="94">
        <v>5.2740700542926788E-2</v>
      </c>
      <c r="AK50" s="94">
        <v>0.28859242796897888</v>
      </c>
      <c r="AL50" s="94">
        <v>3.7636604160070419E-2</v>
      </c>
      <c r="AM50" s="94">
        <v>1.2725898064672947E-2</v>
      </c>
      <c r="AN50" s="94">
        <v>0.10357989370822906</v>
      </c>
      <c r="AO50" s="94">
        <v>6.8329557776451111E-2</v>
      </c>
      <c r="AP50" s="94">
        <v>2.994891069829464E-2</v>
      </c>
      <c r="AQ50" s="94">
        <v>2.5544166564941406E-2</v>
      </c>
      <c r="AR50" s="94">
        <v>7.4717104434967041E-2</v>
      </c>
      <c r="AS50" s="94">
        <v>0.19688117504119873</v>
      </c>
      <c r="AT50" s="94">
        <v>9.821068961173296E-4</v>
      </c>
    </row>
    <row r="51" spans="1:46" x14ac:dyDescent="0.25">
      <c r="A51" s="93" t="s">
        <v>95</v>
      </c>
      <c r="B51" s="94">
        <v>0.38579457998275757</v>
      </c>
      <c r="C51" s="94">
        <v>8.5825562477111816E-2</v>
      </c>
      <c r="D51" s="94">
        <v>0.2337191104888916</v>
      </c>
      <c r="E51" s="94">
        <v>0.51689159870147705</v>
      </c>
      <c r="F51" s="94">
        <v>0.16356375813484192</v>
      </c>
      <c r="G51" s="94">
        <v>0.38416832685470581</v>
      </c>
      <c r="H51" s="94">
        <v>9.7402893006801605E-2</v>
      </c>
      <c r="I51" s="94">
        <v>0.15541502833366394</v>
      </c>
      <c r="J51" s="94">
        <v>0.32295316457748413</v>
      </c>
      <c r="K51" s="94">
        <v>4.0060579776763916E-2</v>
      </c>
      <c r="L51" s="94">
        <v>0.14613081514835358</v>
      </c>
      <c r="M51" s="94">
        <v>0.47132730484008789</v>
      </c>
      <c r="N51" s="94">
        <v>0.21580520272254944</v>
      </c>
      <c r="O51" s="94">
        <v>0.14416339993476868</v>
      </c>
      <c r="P51" s="94">
        <v>0.18491426110267639</v>
      </c>
      <c r="Q51" s="94">
        <v>0.39144635200500488</v>
      </c>
      <c r="R51" s="94">
        <v>5.4606236517429352E-2</v>
      </c>
      <c r="S51" s="94">
        <v>0.17960149049758911</v>
      </c>
      <c r="T51" s="94">
        <v>0.13611507415771484</v>
      </c>
      <c r="U51" s="94">
        <v>5.3316570818424225E-2</v>
      </c>
      <c r="V51" s="94">
        <v>0.55465883016586304</v>
      </c>
      <c r="W51" s="94">
        <v>0.21885573863983154</v>
      </c>
      <c r="X51" s="94">
        <v>0.22648543119430542</v>
      </c>
      <c r="Y51" s="94">
        <v>8.3062559366226196E-2</v>
      </c>
      <c r="Z51" s="94">
        <v>9.4776347279548645E-2</v>
      </c>
      <c r="AA51" s="94">
        <v>2.4287927895784378E-2</v>
      </c>
      <c r="AB51" s="94">
        <v>5.3430058062076569E-2</v>
      </c>
      <c r="AC51" s="94">
        <v>6.5299579873681068E-3</v>
      </c>
      <c r="AD51" s="94">
        <v>0.21500743925571442</v>
      </c>
      <c r="AE51" s="94">
        <v>7.181694358587265E-2</v>
      </c>
      <c r="AF51" s="94">
        <v>1.0096777230501175E-2</v>
      </c>
      <c r="AG51" s="94">
        <v>0.33387044072151184</v>
      </c>
      <c r="AH51" s="94">
        <v>3.3772401511669159E-2</v>
      </c>
      <c r="AI51" s="94">
        <v>0.11407727748155594</v>
      </c>
      <c r="AJ51" s="94">
        <v>4.614335298538208E-2</v>
      </c>
      <c r="AK51" s="94">
        <v>0.2241797000169754</v>
      </c>
      <c r="AL51" s="94">
        <v>5.3847160190343857E-2</v>
      </c>
      <c r="AM51" s="94">
        <v>1.6676057130098343E-2</v>
      </c>
      <c r="AN51" s="94">
        <v>9.441830962896347E-2</v>
      </c>
      <c r="AO51" s="94">
        <v>0.16612944006919861</v>
      </c>
      <c r="AP51" s="94">
        <v>1.0963780805468559E-2</v>
      </c>
      <c r="AQ51" s="94">
        <v>2.7105044573545456E-2</v>
      </c>
      <c r="AR51" s="94">
        <v>4.6168848872184753E-2</v>
      </c>
      <c r="AS51" s="94">
        <v>0.19480235874652863</v>
      </c>
      <c r="AT51" s="94">
        <v>5.4887156002223492E-3</v>
      </c>
    </row>
    <row r="52" spans="1:46" x14ac:dyDescent="0.25">
      <c r="A52" s="93" t="s">
        <v>96</v>
      </c>
      <c r="B52" s="94">
        <v>0.52031475305557251</v>
      </c>
      <c r="C52" s="94">
        <v>0.305045485496521</v>
      </c>
      <c r="D52" s="94">
        <v>0.21453264355659485</v>
      </c>
      <c r="E52" s="94">
        <v>0.37877863645553589</v>
      </c>
      <c r="F52" s="94">
        <v>0.10164321213960648</v>
      </c>
      <c r="G52" s="94">
        <v>0.27479112148284912</v>
      </c>
      <c r="H52" s="94">
        <v>2.006065845489502E-2</v>
      </c>
      <c r="I52" s="94">
        <v>3.5556167364120483E-2</v>
      </c>
      <c r="J52" s="94">
        <v>0.59443151950836182</v>
      </c>
      <c r="K52" s="94">
        <v>7.5160518288612366E-2</v>
      </c>
      <c r="L52" s="94">
        <v>4.7183781862258911E-2</v>
      </c>
      <c r="M52" s="94">
        <v>0.79324901103973389</v>
      </c>
      <c r="N52" s="94">
        <v>6.9380044937133789E-2</v>
      </c>
      <c r="O52" s="94">
        <v>8.8215529918670654E-2</v>
      </c>
      <c r="P52" s="94">
        <v>0.24828873574733734</v>
      </c>
      <c r="Q52" s="94">
        <v>0.58242028951644897</v>
      </c>
      <c r="R52" s="94">
        <v>4.4179346412420273E-2</v>
      </c>
      <c r="S52" s="94">
        <v>5.8230020105838776E-2</v>
      </c>
      <c r="T52" s="94">
        <v>4.3748736381530762E-2</v>
      </c>
      <c r="U52" s="94">
        <v>2.3132871836423874E-2</v>
      </c>
      <c r="V52" s="94">
        <v>0.37572610378265381</v>
      </c>
      <c r="W52" s="94">
        <v>0.33430314064025879</v>
      </c>
      <c r="X52" s="94">
        <v>0.2899707555770874</v>
      </c>
      <c r="Y52" s="94">
        <v>2.1975059062242508E-2</v>
      </c>
      <c r="Z52" s="94">
        <v>3.9350241422653198E-2</v>
      </c>
      <c r="AA52" s="94">
        <v>1.1409187689423561E-2</v>
      </c>
      <c r="AB52" s="94">
        <v>3.2471943646669388E-2</v>
      </c>
      <c r="AC52" s="94">
        <v>2.0009386353194714E-3</v>
      </c>
      <c r="AD52" s="94">
        <v>7.8354015946388245E-2</v>
      </c>
      <c r="AE52" s="94">
        <v>6.9856517948210239E-3</v>
      </c>
      <c r="AF52" s="94">
        <v>1.6145474510267377E-3</v>
      </c>
      <c r="AG52" s="94">
        <v>8.899042010307312E-2</v>
      </c>
      <c r="AH52" s="94">
        <v>4.100298136472702E-2</v>
      </c>
      <c r="AI52" s="94">
        <v>7.7114418148994446E-2</v>
      </c>
      <c r="AJ52" s="94">
        <v>7.9561918973922729E-2</v>
      </c>
      <c r="AK52" s="94">
        <v>0.24108715355396271</v>
      </c>
      <c r="AL52" s="94">
        <v>4.3030567467212677E-2</v>
      </c>
      <c r="AM52" s="94">
        <v>8.9382464066147804E-3</v>
      </c>
      <c r="AN52" s="94">
        <v>0.14389142394065857</v>
      </c>
      <c r="AO52" s="94">
        <v>3.7565562874078751E-2</v>
      </c>
      <c r="AP52" s="94">
        <v>6.8555243313312531E-2</v>
      </c>
      <c r="AQ52" s="94">
        <v>2.0826749503612518E-2</v>
      </c>
      <c r="AR52" s="94">
        <v>8.5613399744033813E-2</v>
      </c>
      <c r="AS52" s="94">
        <v>0.19352655112743378</v>
      </c>
      <c r="AT52" s="94">
        <v>2.8877050499431789E-4</v>
      </c>
    </row>
    <row r="53" spans="1:46" x14ac:dyDescent="0.25">
      <c r="A53" s="93" t="s">
        <v>97</v>
      </c>
      <c r="B53" s="94">
        <v>0.42925107479095459</v>
      </c>
      <c r="C53" s="94">
        <v>0.33586364984512329</v>
      </c>
      <c r="D53" s="94">
        <v>0.13287319242954254</v>
      </c>
      <c r="E53" s="94">
        <v>0.3406674861907959</v>
      </c>
      <c r="F53" s="94">
        <v>0.19059568643569946</v>
      </c>
      <c r="G53" s="94">
        <v>0.99374407529830933</v>
      </c>
      <c r="H53" s="94">
        <v>2.5342119624838233E-4</v>
      </c>
      <c r="I53" s="94">
        <v>3.6097555421292782E-3</v>
      </c>
      <c r="J53" s="94">
        <v>1.6627025324851274E-3</v>
      </c>
      <c r="K53" s="94">
        <v>7.3005480226129293E-4</v>
      </c>
      <c r="L53" s="94">
        <v>0.13213881850242615</v>
      </c>
      <c r="M53" s="94">
        <v>0.54688060283660889</v>
      </c>
      <c r="N53" s="94">
        <v>7.0822849869728088E-2</v>
      </c>
      <c r="O53" s="94">
        <v>0.24738997220993042</v>
      </c>
      <c r="P53" s="94">
        <v>7.3963291943073273E-3</v>
      </c>
      <c r="Q53" s="94">
        <v>2.9412213712930679E-2</v>
      </c>
      <c r="R53" s="94">
        <v>0.58552134037017822</v>
      </c>
      <c r="S53" s="94">
        <v>0.34424519538879395</v>
      </c>
      <c r="T53" s="94">
        <v>3.2395731657743454E-2</v>
      </c>
      <c r="U53" s="94">
        <v>1.0291495127603412E-3</v>
      </c>
      <c r="V53" s="94">
        <v>0.26295691728591919</v>
      </c>
      <c r="W53" s="94">
        <v>0.32351589202880859</v>
      </c>
      <c r="X53" s="94">
        <v>0.41352719068527222</v>
      </c>
      <c r="Y53" s="94">
        <v>4.7064527869224548E-2</v>
      </c>
      <c r="Z53" s="94">
        <v>3.7547782063484192E-2</v>
      </c>
      <c r="AA53" s="94">
        <v>1.1241725878790021E-3</v>
      </c>
      <c r="AB53" s="94">
        <v>5.9619545936584473E-3</v>
      </c>
      <c r="AC53" s="94">
        <v>3.3706795424222946E-2</v>
      </c>
      <c r="AD53" s="94">
        <v>2.5703756138682365E-2</v>
      </c>
      <c r="AE53" s="94">
        <v>2.9116563498973846E-2</v>
      </c>
      <c r="AF53" s="94">
        <v>2.2333422675728798E-3</v>
      </c>
      <c r="AG53" s="94">
        <v>0.64203649759292603</v>
      </c>
      <c r="AH53" s="94">
        <v>6.9717444479465485E-2</v>
      </c>
      <c r="AI53" s="94">
        <v>0.15211281180381775</v>
      </c>
      <c r="AJ53" s="94">
        <v>3.4721754491329193E-2</v>
      </c>
      <c r="AK53" s="94">
        <v>0.19577878713607788</v>
      </c>
      <c r="AL53" s="94">
        <v>5.160459503531456E-2</v>
      </c>
      <c r="AM53" s="94">
        <v>8.7557854130864143E-3</v>
      </c>
      <c r="AN53" s="94">
        <v>9.2326022684574127E-2</v>
      </c>
      <c r="AO53" s="94">
        <v>8.9339517056941986E-2</v>
      </c>
      <c r="AP53" s="94">
        <v>1.0266507044434547E-2</v>
      </c>
      <c r="AQ53" s="94">
        <v>1.7374206334352493E-2</v>
      </c>
      <c r="AR53" s="94">
        <v>0.13329790532588959</v>
      </c>
      <c r="AS53" s="94">
        <v>0.21429133415222168</v>
      </c>
      <c r="AT53" s="94">
        <v>1.3076922914478928E-4</v>
      </c>
    </row>
  </sheetData>
  <sheetProtection sheet="1" objects="1" scenarios="1" selectLockedCell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21BD3F-8B28-408F-9E25-45285756F250}">
  <dimension ref="A1:K54"/>
  <sheetViews>
    <sheetView zoomScale="85" zoomScaleNormal="85" workbookViewId="0"/>
  </sheetViews>
  <sheetFormatPr defaultRowHeight="15" x14ac:dyDescent="0.25"/>
  <cols>
    <col min="1" max="1" width="18.42578125" customWidth="1"/>
    <col min="2" max="2" width="14.7109375" style="22" customWidth="1"/>
    <col min="3" max="3" width="10.7109375" style="22" customWidth="1"/>
    <col min="4" max="4" width="14.7109375" style="2" customWidth="1"/>
    <col min="5" max="5" width="10.7109375" style="2" customWidth="1"/>
    <col min="6" max="6" width="14.7109375" style="3" customWidth="1"/>
    <col min="7" max="7" width="10.7109375" style="3" customWidth="1"/>
    <col min="8" max="8" width="14.7109375" style="3" customWidth="1"/>
    <col min="9" max="9" width="10.7109375" style="3" customWidth="1"/>
    <col min="10" max="10" width="14.7109375" style="3" customWidth="1"/>
    <col min="11" max="11" width="10.7109375" style="3" customWidth="1"/>
  </cols>
  <sheetData>
    <row r="1" spans="1:11" x14ac:dyDescent="0.25">
      <c r="A1" s="14" t="s">
        <v>98</v>
      </c>
      <c r="B1" s="15"/>
      <c r="C1" s="15"/>
      <c r="D1" s="16"/>
      <c r="E1" s="16"/>
      <c r="F1" s="17"/>
      <c r="G1" s="17"/>
      <c r="H1" s="17"/>
      <c r="I1" s="17"/>
      <c r="J1" s="17"/>
      <c r="K1" s="17"/>
    </row>
    <row r="2" spans="1:11" s="1" customFormat="1" ht="93.75" x14ac:dyDescent="0.35">
      <c r="A2" s="18" t="s">
        <v>99</v>
      </c>
      <c r="B2" s="19" t="s">
        <v>299</v>
      </c>
      <c r="C2" s="90" t="s">
        <v>308</v>
      </c>
      <c r="D2" s="20" t="s">
        <v>300</v>
      </c>
      <c r="E2" s="90" t="s">
        <v>307</v>
      </c>
      <c r="F2" s="21" t="s">
        <v>301</v>
      </c>
      <c r="G2" s="90" t="s">
        <v>306</v>
      </c>
      <c r="H2" s="21" t="s">
        <v>302</v>
      </c>
      <c r="I2" s="19" t="s">
        <v>303</v>
      </c>
      <c r="J2" s="21" t="s">
        <v>304</v>
      </c>
      <c r="K2" s="19" t="s">
        <v>305</v>
      </c>
    </row>
    <row r="3" spans="1:11" x14ac:dyDescent="0.25">
      <c r="A3" t="s">
        <v>46</v>
      </c>
      <c r="B3" s="22">
        <v>0.36199999999999999</v>
      </c>
      <c r="C3" s="22">
        <v>0.41109000000000001</v>
      </c>
      <c r="D3" s="22">
        <v>0.40689999999999998</v>
      </c>
      <c r="E3" s="22">
        <v>0.454513</v>
      </c>
      <c r="F3" s="3">
        <v>3844.5</v>
      </c>
      <c r="G3" s="3">
        <v>5550.143</v>
      </c>
      <c r="H3" s="22">
        <v>0.42630000000000001</v>
      </c>
      <c r="I3" s="22">
        <v>0.42057499999999998</v>
      </c>
      <c r="J3" s="22">
        <v>0.38290000000000002</v>
      </c>
      <c r="K3" s="22">
        <v>0.34543800000000002</v>
      </c>
    </row>
    <row r="4" spans="1:11" x14ac:dyDescent="0.25">
      <c r="A4" t="s">
        <v>47</v>
      </c>
      <c r="B4" s="22">
        <v>0.2019</v>
      </c>
      <c r="C4" s="22">
        <v>0.20069300000000001</v>
      </c>
      <c r="D4" s="22">
        <v>0.3805</v>
      </c>
      <c r="E4" s="22">
        <v>0.355599</v>
      </c>
      <c r="F4" s="3">
        <v>4721.9399999999996</v>
      </c>
      <c r="G4" s="3">
        <v>5385.5720000000001</v>
      </c>
      <c r="H4" s="22">
        <v>0.35920000000000002</v>
      </c>
      <c r="I4" s="22">
        <v>0.38048599999999999</v>
      </c>
      <c r="J4" s="22">
        <v>0.22800000000000001</v>
      </c>
      <c r="K4" s="22">
        <v>0.40571299999999999</v>
      </c>
    </row>
    <row r="5" spans="1:11" x14ac:dyDescent="0.25">
      <c r="A5" t="s">
        <v>48</v>
      </c>
      <c r="B5" s="22">
        <v>0.19650000000000001</v>
      </c>
      <c r="C5" s="22">
        <v>0.42014899999999999</v>
      </c>
      <c r="D5" s="22">
        <v>0.4909</v>
      </c>
      <c r="E5" s="22">
        <v>0.53389699999999995</v>
      </c>
      <c r="F5" s="3">
        <v>6618</v>
      </c>
      <c r="G5" s="3">
        <v>7939.8429999999998</v>
      </c>
      <c r="H5" s="22">
        <v>0.27350000000000002</v>
      </c>
      <c r="I5" s="22">
        <v>0.54275099999999998</v>
      </c>
      <c r="J5" s="22">
        <v>0.25109999999999999</v>
      </c>
      <c r="K5" s="22">
        <v>0.25172099999999997</v>
      </c>
    </row>
    <row r="6" spans="1:11" x14ac:dyDescent="0.25">
      <c r="A6" t="s">
        <v>49</v>
      </c>
      <c r="B6" s="22">
        <v>0.55730000000000002</v>
      </c>
      <c r="C6" s="22">
        <v>0.55152400000000001</v>
      </c>
      <c r="D6" s="22">
        <v>0.40920000000000001</v>
      </c>
      <c r="E6" s="22">
        <v>0.47352499999999997</v>
      </c>
      <c r="F6" s="3">
        <v>4438.08</v>
      </c>
      <c r="G6" s="3">
        <v>5097.4719999999998</v>
      </c>
      <c r="H6" s="22">
        <v>0.2082</v>
      </c>
      <c r="I6" s="22">
        <v>0.48292000000000002</v>
      </c>
      <c r="J6" s="22">
        <v>0.45319999999999999</v>
      </c>
      <c r="K6" s="22">
        <v>0.41111799999999998</v>
      </c>
    </row>
    <row r="7" spans="1:11" x14ac:dyDescent="0.25">
      <c r="A7" s="23" t="s">
        <v>50</v>
      </c>
      <c r="B7" s="15">
        <v>0.33560000000000001</v>
      </c>
      <c r="C7" s="15">
        <v>0.42519099999999999</v>
      </c>
      <c r="D7" s="15">
        <v>0.18490000000000001</v>
      </c>
      <c r="E7" s="15">
        <v>0.26967099999999999</v>
      </c>
      <c r="F7" s="17">
        <v>5375</v>
      </c>
      <c r="G7" s="17">
        <v>5892.6480000000001</v>
      </c>
      <c r="H7" s="15">
        <v>0.1618</v>
      </c>
      <c r="I7" s="15">
        <v>0.24801799999999999</v>
      </c>
      <c r="J7" s="15">
        <v>0.1226</v>
      </c>
      <c r="K7" s="15">
        <v>2.4448000000000001E-2</v>
      </c>
    </row>
    <row r="8" spans="1:11" x14ac:dyDescent="0.25">
      <c r="A8" t="s">
        <v>51</v>
      </c>
      <c r="B8" s="22">
        <v>0.44159999999999999</v>
      </c>
      <c r="C8" s="22">
        <v>0.37535299999999999</v>
      </c>
      <c r="D8" s="22">
        <v>0.2147</v>
      </c>
      <c r="E8" s="22">
        <v>0.25029600000000002</v>
      </c>
      <c r="F8" s="3">
        <v>5942.5</v>
      </c>
      <c r="G8" s="3">
        <v>6615.0959999999995</v>
      </c>
      <c r="H8" s="22">
        <v>0.1157</v>
      </c>
      <c r="I8" s="22">
        <v>0.21657699999999999</v>
      </c>
      <c r="J8" s="22">
        <v>0.17499999999999999</v>
      </c>
      <c r="K8" s="22">
        <v>0.15032899999999999</v>
      </c>
    </row>
    <row r="9" spans="1:11" x14ac:dyDescent="0.25">
      <c r="A9" t="s">
        <v>52</v>
      </c>
      <c r="B9" s="22">
        <v>0.33310000000000001</v>
      </c>
      <c r="C9" s="22">
        <v>0.39504499999999998</v>
      </c>
      <c r="D9" s="22">
        <v>0.28720000000000001</v>
      </c>
      <c r="E9" s="22">
        <v>0.35473100000000002</v>
      </c>
      <c r="F9" s="3">
        <v>4738.8</v>
      </c>
      <c r="G9" s="3">
        <v>6623.1959999999999</v>
      </c>
      <c r="H9" s="22">
        <v>0.30740000000000001</v>
      </c>
      <c r="I9" s="22">
        <v>0.37240600000000001</v>
      </c>
      <c r="J9" s="22">
        <v>0.32200000000000001</v>
      </c>
      <c r="K9" s="22">
        <v>0.320602</v>
      </c>
    </row>
    <row r="10" spans="1:11" x14ac:dyDescent="0.25">
      <c r="A10" t="s">
        <v>53</v>
      </c>
      <c r="B10" s="22">
        <v>0.49359999999999998</v>
      </c>
      <c r="C10" s="22">
        <v>0.63398600000000005</v>
      </c>
      <c r="D10" s="22">
        <v>0.4017</v>
      </c>
      <c r="E10" s="22">
        <v>0.41275499999999998</v>
      </c>
      <c r="F10" s="3">
        <v>6021</v>
      </c>
      <c r="G10" s="3">
        <v>5993.7790000000005</v>
      </c>
      <c r="H10" s="22">
        <v>0.43099999999999999</v>
      </c>
      <c r="I10" s="22">
        <v>0.42513299999999998</v>
      </c>
      <c r="J10" s="22">
        <v>0.3765</v>
      </c>
      <c r="K10" s="22">
        <v>0.55909799999999998</v>
      </c>
    </row>
    <row r="11" spans="1:11" x14ac:dyDescent="0.25">
      <c r="A11" t="s">
        <v>54</v>
      </c>
      <c r="B11" s="22">
        <v>0.55630000000000002</v>
      </c>
      <c r="C11" s="22">
        <v>0.55715400000000004</v>
      </c>
      <c r="D11" s="22">
        <v>0.1512</v>
      </c>
      <c r="E11" s="22">
        <v>0.30569600000000002</v>
      </c>
      <c r="F11" s="3">
        <v>6890</v>
      </c>
      <c r="G11" s="3">
        <v>7945.3739999999998</v>
      </c>
      <c r="H11" s="22">
        <v>0.1201</v>
      </c>
      <c r="I11" s="22">
        <v>0.345219</v>
      </c>
      <c r="J11" s="22">
        <v>0.44869999999999999</v>
      </c>
      <c r="K11" s="22">
        <v>0.23294500000000001</v>
      </c>
    </row>
    <row r="12" spans="1:11" x14ac:dyDescent="0.25">
      <c r="A12" s="23" t="s">
        <v>55</v>
      </c>
      <c r="B12" s="15">
        <v>0.25359999999999999</v>
      </c>
      <c r="C12" s="15">
        <v>0.33603</v>
      </c>
      <c r="D12" s="15">
        <v>0.24</v>
      </c>
      <c r="E12" s="15">
        <v>0.341194</v>
      </c>
      <c r="F12" s="17">
        <v>4617</v>
      </c>
      <c r="G12" s="17">
        <v>5846.2280000000001</v>
      </c>
      <c r="H12" s="15">
        <v>0.24049999999999999</v>
      </c>
      <c r="I12" s="15">
        <v>0.26450299999999999</v>
      </c>
      <c r="J12" s="15">
        <v>0.23200000000000001</v>
      </c>
      <c r="K12" s="15">
        <v>0.20712900000000001</v>
      </c>
    </row>
    <row r="13" spans="1:11" x14ac:dyDescent="0.25">
      <c r="A13" t="s">
        <v>56</v>
      </c>
      <c r="B13" s="22">
        <v>0.40410000000000001</v>
      </c>
      <c r="C13" s="22">
        <v>0.48996899999999999</v>
      </c>
      <c r="D13" s="22">
        <v>0.4138</v>
      </c>
      <c r="E13" s="22">
        <v>0.49342999999999998</v>
      </c>
      <c r="F13" s="3">
        <v>4234.13</v>
      </c>
      <c r="G13" s="3">
        <v>5131.2839999999997</v>
      </c>
      <c r="H13" s="22">
        <v>0.42580000000000001</v>
      </c>
      <c r="I13" s="22">
        <v>0.53734999999999999</v>
      </c>
      <c r="J13" s="22">
        <v>0.5998</v>
      </c>
      <c r="K13" s="22">
        <v>0.68367</v>
      </c>
    </row>
    <row r="14" spans="1:11" x14ac:dyDescent="0.25">
      <c r="A14" t="s">
        <v>57</v>
      </c>
      <c r="B14" s="22">
        <v>0.34379999999999999</v>
      </c>
      <c r="C14" s="22">
        <v>0.35029100000000002</v>
      </c>
      <c r="D14" s="22">
        <v>0.16300000000000001</v>
      </c>
      <c r="E14" s="22">
        <v>0.17191300000000001</v>
      </c>
      <c r="F14" s="3">
        <v>7930.5</v>
      </c>
      <c r="G14" s="3">
        <v>5800.3940000000002</v>
      </c>
      <c r="H14" s="22">
        <v>0.15190000000000001</v>
      </c>
      <c r="I14" s="22">
        <v>0.219308</v>
      </c>
      <c r="J14" s="22">
        <v>6.2399999999999997E-2</v>
      </c>
      <c r="K14" s="22">
        <v>0.16433900000000001</v>
      </c>
    </row>
    <row r="15" spans="1:11" x14ac:dyDescent="0.25">
      <c r="A15" t="s">
        <v>58</v>
      </c>
      <c r="B15" s="22">
        <v>0.2712</v>
      </c>
      <c r="C15" s="22">
        <v>0.34071400000000002</v>
      </c>
      <c r="D15" s="22">
        <v>0.32029999999999997</v>
      </c>
      <c r="E15" s="22">
        <v>0.46675</v>
      </c>
      <c r="F15" s="3">
        <v>3900</v>
      </c>
      <c r="G15" s="3">
        <v>6235.3639999999996</v>
      </c>
      <c r="H15" s="22">
        <v>0.2051</v>
      </c>
      <c r="I15" s="22">
        <v>0.497473</v>
      </c>
      <c r="J15" s="22">
        <v>0.59840000000000004</v>
      </c>
      <c r="K15" s="22">
        <v>0.35948400000000003</v>
      </c>
    </row>
    <row r="16" spans="1:11" x14ac:dyDescent="0.25">
      <c r="A16" t="s">
        <v>59</v>
      </c>
      <c r="B16" s="22">
        <v>0.31580000000000003</v>
      </c>
      <c r="C16" s="22">
        <v>0.42009000000000002</v>
      </c>
      <c r="D16" s="22">
        <v>0.25600000000000001</v>
      </c>
      <c r="E16" s="22">
        <v>0.30252899999999999</v>
      </c>
      <c r="F16" s="3">
        <v>5053</v>
      </c>
      <c r="G16" s="3">
        <v>5997.3320000000003</v>
      </c>
      <c r="H16" s="22">
        <v>0.2671</v>
      </c>
      <c r="I16" s="22">
        <v>0.31427500000000003</v>
      </c>
      <c r="J16" s="22">
        <v>0.34860000000000002</v>
      </c>
      <c r="K16" s="22">
        <v>0.24851899999999999</v>
      </c>
    </row>
    <row r="17" spans="1:11" x14ac:dyDescent="0.25">
      <c r="A17" s="23" t="s">
        <v>60</v>
      </c>
      <c r="B17" s="15">
        <v>0.68769999999999998</v>
      </c>
      <c r="C17" s="15">
        <v>0.65065899999999999</v>
      </c>
      <c r="D17" s="15">
        <v>0.4551</v>
      </c>
      <c r="E17" s="15">
        <v>0.48548799999999998</v>
      </c>
      <c r="F17" s="17">
        <v>4995</v>
      </c>
      <c r="G17" s="17">
        <v>6308.3190000000004</v>
      </c>
      <c r="H17" s="15">
        <v>0.71340000000000003</v>
      </c>
      <c r="I17" s="15">
        <v>0.71318300000000001</v>
      </c>
      <c r="J17" s="15">
        <v>0.67830000000000001</v>
      </c>
      <c r="K17" s="15">
        <v>0.72108000000000005</v>
      </c>
    </row>
    <row r="18" spans="1:11" x14ac:dyDescent="0.25">
      <c r="A18" t="s">
        <v>61</v>
      </c>
      <c r="B18" s="22">
        <v>0.44429999999999997</v>
      </c>
      <c r="C18" s="22">
        <v>0.460509</v>
      </c>
      <c r="D18" s="22">
        <v>0.53059999999999996</v>
      </c>
      <c r="E18" s="22">
        <v>0.53603000000000001</v>
      </c>
      <c r="F18" s="3">
        <v>6681.64</v>
      </c>
      <c r="G18" s="3">
        <v>6796.3689999999997</v>
      </c>
      <c r="H18" s="22">
        <v>0.53169999999999995</v>
      </c>
      <c r="I18" s="22">
        <v>0.57477400000000001</v>
      </c>
      <c r="J18" s="22">
        <v>0.77180000000000004</v>
      </c>
      <c r="K18" s="22">
        <v>0.73775800000000002</v>
      </c>
    </row>
    <row r="19" spans="1:11" x14ac:dyDescent="0.25">
      <c r="A19" t="s">
        <v>62</v>
      </c>
      <c r="B19" s="22">
        <v>0.58840000000000003</v>
      </c>
      <c r="C19" s="22">
        <v>0.58826999999999996</v>
      </c>
      <c r="D19" s="22">
        <v>0.57769999999999999</v>
      </c>
      <c r="E19" s="22">
        <v>0.55625400000000003</v>
      </c>
      <c r="F19" s="3">
        <v>5494.64</v>
      </c>
      <c r="G19" s="3">
        <v>6015.3649999999998</v>
      </c>
      <c r="H19" s="22">
        <v>0.53080000000000005</v>
      </c>
      <c r="I19" s="22">
        <v>0.51514599999999999</v>
      </c>
      <c r="J19" s="22">
        <v>0.34960000000000002</v>
      </c>
      <c r="K19" s="22">
        <v>0.33426800000000001</v>
      </c>
    </row>
    <row r="20" spans="1:11" x14ac:dyDescent="0.25">
      <c r="A20" t="s">
        <v>63</v>
      </c>
      <c r="B20" s="22">
        <v>0.41070000000000001</v>
      </c>
      <c r="C20" s="22">
        <v>0.46742800000000001</v>
      </c>
      <c r="D20" s="22">
        <v>0.3831</v>
      </c>
      <c r="E20" s="22">
        <v>0.42699100000000001</v>
      </c>
      <c r="F20" s="3">
        <v>3509</v>
      </c>
      <c r="G20" s="3">
        <v>4626.4219999999996</v>
      </c>
      <c r="H20" s="22">
        <v>0.33839999999999998</v>
      </c>
      <c r="I20" s="22">
        <v>0.42469899999999999</v>
      </c>
      <c r="J20" s="22">
        <v>0.21990000000000001</v>
      </c>
      <c r="K20" s="22">
        <v>0.377718</v>
      </c>
    </row>
    <row r="21" spans="1:11" x14ac:dyDescent="0.25">
      <c r="A21" t="s">
        <v>64</v>
      </c>
      <c r="B21" s="22">
        <v>0.40279999999999999</v>
      </c>
      <c r="C21" s="22">
        <v>0.48259400000000002</v>
      </c>
      <c r="D21" s="22">
        <v>0.24779999999999999</v>
      </c>
      <c r="E21" s="22">
        <v>0.38322400000000001</v>
      </c>
      <c r="F21" s="3">
        <v>3063</v>
      </c>
      <c r="G21" s="3">
        <v>3520.0509999999999</v>
      </c>
      <c r="H21" s="22">
        <v>0.27339999999999998</v>
      </c>
      <c r="I21" s="22">
        <v>0.32892500000000002</v>
      </c>
      <c r="J21" s="22">
        <v>0.15340000000000001</v>
      </c>
      <c r="K21" s="22">
        <v>0.14901300000000001</v>
      </c>
    </row>
    <row r="22" spans="1:11" x14ac:dyDescent="0.25">
      <c r="A22" s="23" t="s">
        <v>65</v>
      </c>
      <c r="B22" s="15">
        <v>0.37619999999999998</v>
      </c>
      <c r="C22" s="15">
        <v>0.31468099999999999</v>
      </c>
      <c r="D22" s="15">
        <v>0.3322</v>
      </c>
      <c r="E22" s="15">
        <v>0.37113299999999999</v>
      </c>
      <c r="F22" s="17">
        <v>5270.94</v>
      </c>
      <c r="G22" s="17">
        <v>6314.8590000000004</v>
      </c>
      <c r="H22" s="15">
        <v>0.32100000000000001</v>
      </c>
      <c r="I22" s="15">
        <v>0.44242300000000001</v>
      </c>
      <c r="J22" s="15">
        <v>0.48070000000000002</v>
      </c>
      <c r="K22" s="15">
        <v>0.68143399999999998</v>
      </c>
    </row>
    <row r="23" spans="1:11" x14ac:dyDescent="0.25">
      <c r="A23" t="s">
        <v>66</v>
      </c>
      <c r="B23" s="22">
        <v>0.2092</v>
      </c>
      <c r="C23" s="22">
        <v>0.39404600000000001</v>
      </c>
      <c r="D23" s="22">
        <v>0.32129999999999997</v>
      </c>
      <c r="E23" s="22">
        <v>0.36351600000000001</v>
      </c>
      <c r="F23" s="3">
        <v>5211</v>
      </c>
      <c r="G23" s="3">
        <v>6776.1940000000004</v>
      </c>
      <c r="H23" s="22">
        <v>0.36930000000000002</v>
      </c>
      <c r="I23" s="22">
        <v>0.41866300000000001</v>
      </c>
      <c r="J23" s="22">
        <v>2.4799999999999999E-2</v>
      </c>
      <c r="K23" s="22">
        <v>0.24585399999999999</v>
      </c>
    </row>
    <row r="24" spans="1:11" x14ac:dyDescent="0.25">
      <c r="A24" t="s">
        <v>67</v>
      </c>
      <c r="B24" s="22">
        <v>0.41460000000000002</v>
      </c>
      <c r="C24" s="22">
        <v>0.394204</v>
      </c>
      <c r="D24" s="22">
        <v>0.4178</v>
      </c>
      <c r="E24" s="22">
        <v>0.469474</v>
      </c>
      <c r="F24" s="3">
        <v>6852.11</v>
      </c>
      <c r="G24" s="3">
        <v>8200.3130000000001</v>
      </c>
      <c r="H24" s="22">
        <v>0.4501</v>
      </c>
      <c r="I24" s="22">
        <v>0.50756599999999996</v>
      </c>
      <c r="J24" s="22">
        <v>0.28310000000000002</v>
      </c>
      <c r="K24" s="22">
        <v>0.28245399999999998</v>
      </c>
    </row>
    <row r="25" spans="1:11" x14ac:dyDescent="0.25">
      <c r="A25" t="s">
        <v>68</v>
      </c>
      <c r="B25" s="22">
        <v>0.37090000000000001</v>
      </c>
      <c r="C25" s="22">
        <v>0.42537900000000001</v>
      </c>
      <c r="D25" s="22">
        <v>0.36849999999999999</v>
      </c>
      <c r="E25" s="22">
        <v>0.45136700000000002</v>
      </c>
      <c r="F25" s="3">
        <v>4550</v>
      </c>
      <c r="G25" s="3">
        <v>6311.1450000000004</v>
      </c>
      <c r="H25" s="22">
        <v>0.3805</v>
      </c>
      <c r="I25" s="22">
        <v>0.44124400000000003</v>
      </c>
      <c r="J25" s="22">
        <v>0.39860000000000001</v>
      </c>
      <c r="K25" s="22">
        <v>0.34697</v>
      </c>
    </row>
    <row r="26" spans="1:11" x14ac:dyDescent="0.25">
      <c r="A26" t="s">
        <v>69</v>
      </c>
      <c r="B26" s="22">
        <v>0.2301</v>
      </c>
      <c r="C26" s="22">
        <v>0.345416</v>
      </c>
      <c r="D26" s="22">
        <v>0.34250000000000003</v>
      </c>
      <c r="E26" s="22">
        <v>0.34044400000000002</v>
      </c>
      <c r="F26" s="3">
        <v>6188</v>
      </c>
      <c r="G26" s="3">
        <v>7601.2629999999999</v>
      </c>
      <c r="H26" s="22">
        <v>0.35260000000000002</v>
      </c>
      <c r="I26" s="22">
        <v>0.44154399999999999</v>
      </c>
      <c r="J26" s="22">
        <v>0.1903</v>
      </c>
      <c r="K26" s="22">
        <v>0.303311</v>
      </c>
    </row>
    <row r="27" spans="1:11" x14ac:dyDescent="0.25">
      <c r="A27" s="23" t="s">
        <v>70</v>
      </c>
      <c r="B27" s="15">
        <v>0.5333</v>
      </c>
      <c r="C27" s="15">
        <v>0.55037999999999998</v>
      </c>
      <c r="D27" s="15">
        <v>0.48170000000000002</v>
      </c>
      <c r="E27" s="15">
        <v>0.56550400000000001</v>
      </c>
      <c r="F27" s="17">
        <v>2944</v>
      </c>
      <c r="G27" s="17">
        <v>3832.2860000000001</v>
      </c>
      <c r="H27" s="15">
        <v>0.47860000000000003</v>
      </c>
      <c r="I27" s="15">
        <v>0.58920899999999998</v>
      </c>
      <c r="J27" s="15">
        <v>0.46110000000000001</v>
      </c>
      <c r="K27" s="15">
        <v>0.444108</v>
      </c>
    </row>
    <row r="28" spans="1:11" x14ac:dyDescent="0.25">
      <c r="A28" t="s">
        <v>71</v>
      </c>
      <c r="B28" s="22">
        <v>0.55800000000000005</v>
      </c>
      <c r="C28" s="22">
        <v>0.59870199999999996</v>
      </c>
      <c r="D28" s="22">
        <v>0.39479999999999998</v>
      </c>
      <c r="E28" s="22">
        <v>0.47259099999999998</v>
      </c>
      <c r="F28" s="3">
        <v>4867.3100000000004</v>
      </c>
      <c r="G28" s="3">
        <v>5472.4269999999997</v>
      </c>
      <c r="H28" s="22">
        <v>0.40139999999999998</v>
      </c>
      <c r="I28" s="22">
        <v>0.490398</v>
      </c>
      <c r="J28" s="22">
        <v>0.40810000000000002</v>
      </c>
      <c r="K28" s="22">
        <v>0.47070000000000001</v>
      </c>
    </row>
    <row r="29" spans="1:11" x14ac:dyDescent="0.25">
      <c r="A29" t="s">
        <v>72</v>
      </c>
      <c r="B29" s="22">
        <v>0.51170000000000004</v>
      </c>
      <c r="C29" s="22">
        <v>0.54314799999999996</v>
      </c>
      <c r="D29" s="22">
        <v>0.34670000000000001</v>
      </c>
      <c r="E29" s="22">
        <v>0.51749100000000003</v>
      </c>
      <c r="F29" s="3">
        <v>3173.5</v>
      </c>
      <c r="G29" s="3">
        <v>4384.8950000000004</v>
      </c>
      <c r="H29" s="22">
        <v>0.38080000000000003</v>
      </c>
      <c r="I29" s="22">
        <v>0.59067400000000003</v>
      </c>
      <c r="J29" s="22">
        <v>0.27510000000000001</v>
      </c>
      <c r="K29" s="22">
        <v>0.58786499999999997</v>
      </c>
    </row>
    <row r="30" spans="1:11" x14ac:dyDescent="0.25">
      <c r="A30" t="s">
        <v>73</v>
      </c>
      <c r="B30" s="22">
        <v>0.46200000000000002</v>
      </c>
      <c r="C30" s="22">
        <v>0.46143800000000001</v>
      </c>
      <c r="D30" s="22">
        <v>0.4793</v>
      </c>
      <c r="E30" s="22">
        <v>0.51100000000000001</v>
      </c>
      <c r="F30" s="3">
        <v>7594.9</v>
      </c>
      <c r="G30" s="3">
        <v>7798.8119999999999</v>
      </c>
      <c r="H30" s="22">
        <v>0.48820000000000002</v>
      </c>
      <c r="I30" s="22">
        <v>0.54649400000000004</v>
      </c>
      <c r="J30" s="22">
        <v>0.43880000000000002</v>
      </c>
      <c r="K30" s="22">
        <v>0.55470399999999997</v>
      </c>
    </row>
    <row r="31" spans="1:11" x14ac:dyDescent="0.25">
      <c r="A31" t="s">
        <v>74</v>
      </c>
      <c r="B31" s="22">
        <v>0.50570000000000004</v>
      </c>
      <c r="C31" s="22">
        <v>0.52311200000000002</v>
      </c>
      <c r="D31" s="22">
        <v>0.25659999999999999</v>
      </c>
      <c r="E31" s="22">
        <v>0.442776</v>
      </c>
      <c r="F31" s="3">
        <v>6120</v>
      </c>
      <c r="G31" s="3">
        <v>8064.8850000000002</v>
      </c>
      <c r="H31" s="22">
        <v>0.25690000000000002</v>
      </c>
      <c r="I31" s="22">
        <v>0.49504799999999999</v>
      </c>
      <c r="J31" s="22">
        <v>0.46839999999999998</v>
      </c>
      <c r="K31" s="22">
        <v>0.67994900000000003</v>
      </c>
    </row>
    <row r="32" spans="1:11" x14ac:dyDescent="0.25">
      <c r="A32" s="23" t="s">
        <v>75</v>
      </c>
      <c r="B32" s="15">
        <v>0.33910000000000001</v>
      </c>
      <c r="C32" s="15">
        <v>0.29880800000000002</v>
      </c>
      <c r="D32" s="15">
        <v>0.1537</v>
      </c>
      <c r="E32" s="15">
        <v>0.34810400000000002</v>
      </c>
      <c r="F32" s="17">
        <v>6240</v>
      </c>
      <c r="G32" s="17">
        <v>6762.0950000000003</v>
      </c>
      <c r="H32" s="15">
        <v>0.14130000000000001</v>
      </c>
      <c r="I32" s="15">
        <v>0.32355200000000001</v>
      </c>
      <c r="J32" s="15">
        <v>0.1565</v>
      </c>
      <c r="K32" s="15">
        <v>0.20872599999999999</v>
      </c>
    </row>
    <row r="33" spans="1:11" x14ac:dyDescent="0.25">
      <c r="A33" t="s">
        <v>76</v>
      </c>
      <c r="B33" s="22">
        <v>0.47199999999999998</v>
      </c>
      <c r="C33" s="22">
        <v>0.53600000000000003</v>
      </c>
      <c r="D33" s="22">
        <v>0.3821</v>
      </c>
      <c r="E33" s="22">
        <v>0.40677999999999997</v>
      </c>
      <c r="F33" s="3">
        <v>6370</v>
      </c>
      <c r="G33" s="3">
        <v>6530.2759999999998</v>
      </c>
      <c r="H33" s="22">
        <v>0.39250000000000002</v>
      </c>
      <c r="I33" s="22">
        <v>0.45935300000000001</v>
      </c>
      <c r="J33" s="22">
        <v>0.34160000000000001</v>
      </c>
      <c r="K33" s="22">
        <v>0.27638699999999999</v>
      </c>
    </row>
    <row r="34" spans="1:11" x14ac:dyDescent="0.25">
      <c r="A34" t="s">
        <v>77</v>
      </c>
      <c r="B34" s="22">
        <v>0.3095</v>
      </c>
      <c r="C34" s="22">
        <v>0.396673</v>
      </c>
      <c r="D34" s="22">
        <v>0.21929999999999999</v>
      </c>
      <c r="E34" s="22">
        <v>0.34350199999999997</v>
      </c>
      <c r="F34" s="3">
        <v>3734.45</v>
      </c>
      <c r="G34" s="3">
        <v>4813.0550000000003</v>
      </c>
      <c r="H34" s="22">
        <v>0.1052</v>
      </c>
      <c r="I34" s="22">
        <v>0.34019500000000003</v>
      </c>
      <c r="J34" s="22">
        <v>0.2722</v>
      </c>
      <c r="K34" s="22">
        <v>0.24076700000000001</v>
      </c>
    </row>
    <row r="35" spans="1:11" x14ac:dyDescent="0.25">
      <c r="A35" t="s">
        <v>78</v>
      </c>
      <c r="B35" s="22">
        <v>0.1366</v>
      </c>
      <c r="C35" s="22">
        <v>0.54527800000000004</v>
      </c>
      <c r="D35" s="22">
        <v>0.23419999999999999</v>
      </c>
      <c r="E35" s="22">
        <v>0.38151000000000002</v>
      </c>
      <c r="F35" s="3">
        <v>5400</v>
      </c>
      <c r="G35" s="3">
        <v>6029.7209999999995</v>
      </c>
      <c r="H35" s="22">
        <v>0.26640000000000003</v>
      </c>
      <c r="I35" s="22">
        <v>0.41642600000000002</v>
      </c>
      <c r="J35" s="22">
        <v>0.49609999999999999</v>
      </c>
      <c r="K35" s="22">
        <v>0.57955100000000004</v>
      </c>
    </row>
    <row r="36" spans="1:11" x14ac:dyDescent="0.25">
      <c r="A36" t="s">
        <v>79</v>
      </c>
      <c r="B36" s="22">
        <v>0.37780000000000002</v>
      </c>
      <c r="C36" s="22">
        <v>0.40280300000000002</v>
      </c>
      <c r="D36" s="22">
        <v>0.31019999999999998</v>
      </c>
      <c r="E36" s="22">
        <v>0.40468399999999999</v>
      </c>
      <c r="F36" s="3">
        <v>3725</v>
      </c>
      <c r="G36" s="3">
        <v>5036.5230000000001</v>
      </c>
      <c r="H36" s="22">
        <v>0.31169999999999998</v>
      </c>
      <c r="I36" s="22">
        <v>0.40030100000000002</v>
      </c>
      <c r="J36" s="22">
        <v>0.24879999999999999</v>
      </c>
      <c r="K36" s="22">
        <v>0.25547999999999998</v>
      </c>
    </row>
    <row r="37" spans="1:11" x14ac:dyDescent="0.25">
      <c r="A37" s="23" t="s">
        <v>80</v>
      </c>
      <c r="B37" s="15">
        <v>0.39510000000000001</v>
      </c>
      <c r="C37" s="15">
        <v>0.42891299999999999</v>
      </c>
      <c r="D37" s="15">
        <v>0.49340000000000001</v>
      </c>
      <c r="E37" s="15">
        <v>0.56502200000000002</v>
      </c>
      <c r="F37" s="17">
        <v>5200</v>
      </c>
      <c r="G37" s="17">
        <v>5822.0439999999999</v>
      </c>
      <c r="H37" s="15">
        <v>0.50560000000000005</v>
      </c>
      <c r="I37" s="15">
        <v>0.58382500000000004</v>
      </c>
      <c r="J37" s="15">
        <v>0.54210000000000003</v>
      </c>
      <c r="K37" s="15">
        <v>0.46355099999999999</v>
      </c>
    </row>
    <row r="38" spans="1:11" x14ac:dyDescent="0.25">
      <c r="A38" t="s">
        <v>81</v>
      </c>
      <c r="B38" s="22">
        <v>0.4284</v>
      </c>
      <c r="C38" s="22">
        <v>0.50379300000000005</v>
      </c>
      <c r="D38" s="22">
        <v>0.41110000000000002</v>
      </c>
      <c r="E38" s="22">
        <v>0.48591400000000001</v>
      </c>
      <c r="F38" s="3">
        <v>4554</v>
      </c>
      <c r="G38" s="3">
        <v>6157.3549999999996</v>
      </c>
      <c r="H38" s="22">
        <v>0.4219</v>
      </c>
      <c r="I38" s="22">
        <v>0.47115200000000002</v>
      </c>
      <c r="J38" s="22">
        <v>0.1925</v>
      </c>
      <c r="K38" s="22">
        <v>0.18327099999999999</v>
      </c>
    </row>
    <row r="39" spans="1:11" x14ac:dyDescent="0.25">
      <c r="A39" t="s">
        <v>82</v>
      </c>
      <c r="B39" s="22">
        <v>0.4032</v>
      </c>
      <c r="C39" s="22">
        <v>0.39764899999999997</v>
      </c>
      <c r="D39" s="22">
        <v>0.34250000000000003</v>
      </c>
      <c r="E39" s="22">
        <v>0.31099500000000002</v>
      </c>
      <c r="F39" s="3">
        <v>3846.5</v>
      </c>
      <c r="G39" s="3">
        <v>5472.69</v>
      </c>
      <c r="H39" s="22">
        <v>0.36149999999999999</v>
      </c>
      <c r="I39" s="22">
        <v>0.318552</v>
      </c>
      <c r="J39" s="22">
        <v>0.23760000000000001</v>
      </c>
      <c r="K39" s="22">
        <v>0.272063</v>
      </c>
    </row>
    <row r="40" spans="1:11" x14ac:dyDescent="0.25">
      <c r="A40" t="s">
        <v>83</v>
      </c>
      <c r="B40" s="22">
        <v>0.1578</v>
      </c>
      <c r="C40" s="22">
        <v>0.33030799999999999</v>
      </c>
      <c r="D40" s="22">
        <v>0.3276</v>
      </c>
      <c r="E40" s="22">
        <v>0.33661799999999997</v>
      </c>
      <c r="F40" s="3">
        <v>3510</v>
      </c>
      <c r="G40" s="3">
        <v>5902.2349999999997</v>
      </c>
      <c r="H40" s="22">
        <v>0.18360000000000001</v>
      </c>
      <c r="I40" s="22">
        <v>0.286138</v>
      </c>
      <c r="J40" s="22">
        <v>8.2799999999999999E-2</v>
      </c>
      <c r="K40" s="22">
        <v>0.34499800000000003</v>
      </c>
    </row>
    <row r="41" spans="1:11" x14ac:dyDescent="0.25">
      <c r="A41" t="s">
        <v>84</v>
      </c>
      <c r="B41" s="22">
        <v>0.32850000000000001</v>
      </c>
      <c r="C41" s="22">
        <v>0.36218299999999998</v>
      </c>
      <c r="D41" s="22">
        <v>0.45829999999999999</v>
      </c>
      <c r="E41" s="22">
        <v>0.49239899999999998</v>
      </c>
      <c r="F41" s="3">
        <v>5420.99</v>
      </c>
      <c r="G41" s="3">
        <v>6718.6629999999996</v>
      </c>
      <c r="H41" s="22">
        <v>0.46729999999999999</v>
      </c>
      <c r="I41" s="22">
        <v>0.51478999999999997</v>
      </c>
      <c r="J41" s="22">
        <v>0.36299999999999999</v>
      </c>
      <c r="K41" s="22">
        <v>0.27098499999999998</v>
      </c>
    </row>
    <row r="42" spans="1:11" x14ac:dyDescent="0.25">
      <c r="A42" s="23" t="s">
        <v>85</v>
      </c>
      <c r="B42" s="15">
        <v>0.34399999999999997</v>
      </c>
      <c r="C42" s="15">
        <v>0.46523599999999998</v>
      </c>
      <c r="D42" s="15">
        <v>0.34499999999999997</v>
      </c>
      <c r="E42" s="15">
        <v>0.48507299999999998</v>
      </c>
      <c r="F42" s="17">
        <v>4898.95</v>
      </c>
      <c r="G42" s="17">
        <v>6405.4960000000001</v>
      </c>
      <c r="H42" s="15">
        <v>0.35589999999999999</v>
      </c>
      <c r="I42" s="15">
        <v>0.47011500000000001</v>
      </c>
      <c r="J42" s="15">
        <v>0.13639999999999999</v>
      </c>
      <c r="K42" s="15">
        <v>0.138822</v>
      </c>
    </row>
    <row r="43" spans="1:11" x14ac:dyDescent="0.25">
      <c r="A43" t="s">
        <v>86</v>
      </c>
      <c r="B43" s="22">
        <v>0.39629999999999999</v>
      </c>
      <c r="C43" s="22">
        <v>0.40402900000000003</v>
      </c>
      <c r="D43" s="22">
        <v>0.2923</v>
      </c>
      <c r="E43" s="22">
        <v>0.38544600000000001</v>
      </c>
      <c r="F43" s="3">
        <v>3329.56</v>
      </c>
      <c r="G43" s="3">
        <v>3911.819</v>
      </c>
      <c r="H43" s="22">
        <v>0.27229999999999999</v>
      </c>
      <c r="I43" s="22">
        <v>0.423792</v>
      </c>
      <c r="J43" s="22">
        <v>0.40289999999999998</v>
      </c>
      <c r="K43" s="22">
        <v>0.39997300000000002</v>
      </c>
    </row>
    <row r="44" spans="1:11" x14ac:dyDescent="0.25">
      <c r="A44" t="s">
        <v>87</v>
      </c>
      <c r="B44" s="22">
        <v>0.34489999999999998</v>
      </c>
      <c r="C44" s="22">
        <v>0.358323</v>
      </c>
      <c r="D44" s="22">
        <v>0.502</v>
      </c>
      <c r="E44" s="22">
        <v>0.57933599999999996</v>
      </c>
      <c r="F44" s="3">
        <v>7220.47</v>
      </c>
      <c r="G44" s="3">
        <v>6544.9620000000004</v>
      </c>
      <c r="H44" s="22">
        <v>0.4995</v>
      </c>
      <c r="I44" s="22">
        <v>0.57703099999999996</v>
      </c>
      <c r="J44" s="22">
        <v>0.43419999999999997</v>
      </c>
      <c r="K44" s="22">
        <v>0.43454700000000002</v>
      </c>
    </row>
    <row r="45" spans="1:11" x14ac:dyDescent="0.25">
      <c r="A45" t="s">
        <v>88</v>
      </c>
      <c r="B45" s="22">
        <v>0.38240000000000002</v>
      </c>
      <c r="C45" s="22">
        <v>0.37523699999999999</v>
      </c>
      <c r="D45" s="22">
        <v>0.48759999999999998</v>
      </c>
      <c r="E45" s="22">
        <v>0.48704700000000001</v>
      </c>
      <c r="F45" s="3">
        <v>3917.25</v>
      </c>
      <c r="G45" s="3">
        <v>5210.9660000000003</v>
      </c>
      <c r="H45" s="22">
        <v>0.48920000000000002</v>
      </c>
      <c r="I45" s="22">
        <v>0.51392599999999999</v>
      </c>
      <c r="J45" s="22">
        <v>0.4032</v>
      </c>
      <c r="K45" s="22">
        <v>0.51775400000000005</v>
      </c>
    </row>
    <row r="46" spans="1:11" x14ac:dyDescent="0.25">
      <c r="A46" t="s">
        <v>89</v>
      </c>
      <c r="B46" s="22">
        <v>0.42359999999999998</v>
      </c>
      <c r="C46" s="22">
        <v>0.47436699999999998</v>
      </c>
      <c r="D46" s="22">
        <v>0.35510000000000003</v>
      </c>
      <c r="E46" s="22">
        <v>0.37557299999999999</v>
      </c>
      <c r="F46" s="3">
        <v>5105.53</v>
      </c>
      <c r="G46" s="3">
        <v>6611.625</v>
      </c>
      <c r="H46" s="22">
        <v>0.3392</v>
      </c>
      <c r="I46" s="22">
        <v>0.40483599999999997</v>
      </c>
      <c r="J46" s="22">
        <v>0.4128</v>
      </c>
      <c r="K46" s="22">
        <v>0.32708900000000002</v>
      </c>
    </row>
    <row r="47" spans="1:11" x14ac:dyDescent="0.25">
      <c r="A47" s="23" t="s">
        <v>90</v>
      </c>
      <c r="B47" s="15">
        <v>0.3649</v>
      </c>
      <c r="C47" s="15">
        <v>0.39798499999999998</v>
      </c>
      <c r="D47" s="15">
        <v>0.2326</v>
      </c>
      <c r="E47" s="15">
        <v>0.32508300000000001</v>
      </c>
      <c r="F47" s="17">
        <v>4935</v>
      </c>
      <c r="G47" s="17">
        <v>5667.9440000000004</v>
      </c>
      <c r="H47" s="15">
        <v>0.2215</v>
      </c>
      <c r="I47" s="15">
        <v>0.35285300000000003</v>
      </c>
      <c r="J47" s="15">
        <v>8.1500000000000003E-2</v>
      </c>
      <c r="K47" s="15">
        <v>0.175924</v>
      </c>
    </row>
    <row r="48" spans="1:11" x14ac:dyDescent="0.25">
      <c r="A48" t="s">
        <v>91</v>
      </c>
      <c r="B48" s="22">
        <v>0.28129999999999999</v>
      </c>
      <c r="C48" s="22">
        <v>0.29730800000000002</v>
      </c>
      <c r="D48" s="22">
        <v>0.38800000000000001</v>
      </c>
      <c r="E48" s="22">
        <v>0.44259199999999999</v>
      </c>
      <c r="F48" s="3">
        <v>3808.02</v>
      </c>
      <c r="G48" s="3">
        <v>4220.8379999999997</v>
      </c>
      <c r="H48" s="22">
        <v>0.37290000000000001</v>
      </c>
      <c r="I48" s="22">
        <v>0.377361</v>
      </c>
      <c r="J48" s="22">
        <v>0.73399999999999999</v>
      </c>
      <c r="K48" s="22">
        <v>0.574936</v>
      </c>
    </row>
    <row r="49" spans="1:11" x14ac:dyDescent="0.25">
      <c r="A49" t="s">
        <v>92</v>
      </c>
      <c r="B49" s="22">
        <v>0.21690000000000001</v>
      </c>
      <c r="C49" s="22">
        <v>0.363097</v>
      </c>
      <c r="D49" s="22">
        <v>0.2253</v>
      </c>
      <c r="E49" s="22">
        <v>0.28612799999999999</v>
      </c>
      <c r="F49" s="3">
        <v>5473.04</v>
      </c>
      <c r="G49" s="3">
        <v>6797.2020000000002</v>
      </c>
      <c r="H49" s="22">
        <v>0.23930000000000001</v>
      </c>
      <c r="I49" s="22">
        <v>0.316025</v>
      </c>
      <c r="J49" s="22">
        <v>0.26050000000000001</v>
      </c>
      <c r="K49" s="22">
        <v>0.40511599999999998</v>
      </c>
    </row>
    <row r="50" spans="1:11" x14ac:dyDescent="0.25">
      <c r="A50" t="s">
        <v>93</v>
      </c>
      <c r="B50" s="22">
        <v>0.2477</v>
      </c>
      <c r="C50" s="22">
        <v>0.38546799999999998</v>
      </c>
      <c r="D50" s="22">
        <v>0.32290000000000002</v>
      </c>
      <c r="E50" s="22">
        <v>0.33760800000000002</v>
      </c>
      <c r="F50" s="3">
        <v>5598.74</v>
      </c>
      <c r="G50" s="3">
        <v>6190.0919999999996</v>
      </c>
      <c r="H50" s="22">
        <v>0.3422</v>
      </c>
      <c r="I50" s="22">
        <v>0.39345000000000002</v>
      </c>
      <c r="J50" s="22">
        <v>0.62960000000000005</v>
      </c>
      <c r="K50" s="22">
        <v>0.58589199999999997</v>
      </c>
    </row>
    <row r="51" spans="1:11" x14ac:dyDescent="0.25">
      <c r="A51" t="s">
        <v>94</v>
      </c>
      <c r="B51" s="22">
        <v>0.49890000000000001</v>
      </c>
      <c r="C51" s="22">
        <v>0.48946499999999998</v>
      </c>
      <c r="D51" s="22">
        <v>0.27600000000000002</v>
      </c>
      <c r="E51" s="22">
        <v>0.42898999999999998</v>
      </c>
      <c r="F51" s="3">
        <v>2655.63</v>
      </c>
      <c r="G51" s="3">
        <v>3959.3290000000002</v>
      </c>
      <c r="H51" s="22">
        <v>0.35659999999999997</v>
      </c>
      <c r="I51" s="22">
        <v>0.38139499999999998</v>
      </c>
      <c r="J51" s="22">
        <v>0.39529999999999998</v>
      </c>
      <c r="K51" s="22">
        <v>0.31245899999999999</v>
      </c>
    </row>
    <row r="52" spans="1:11" x14ac:dyDescent="0.25">
      <c r="A52" s="23" t="s">
        <v>95</v>
      </c>
      <c r="B52" s="15">
        <v>0.51990000000000003</v>
      </c>
      <c r="C52" s="15">
        <v>0.56090899999999999</v>
      </c>
      <c r="D52" s="15">
        <v>0.4551</v>
      </c>
      <c r="E52" s="15">
        <v>0.485873</v>
      </c>
      <c r="F52" s="17">
        <v>5004</v>
      </c>
      <c r="G52" s="17">
        <v>6082.9459999999999</v>
      </c>
      <c r="H52" s="15">
        <v>0.42930000000000001</v>
      </c>
      <c r="I52" s="15">
        <v>0.50923799999999997</v>
      </c>
      <c r="J52" s="15">
        <v>0.38379999999999997</v>
      </c>
      <c r="K52" s="15">
        <v>0.66383800000000004</v>
      </c>
    </row>
    <row r="53" spans="1:11" x14ac:dyDescent="0.25">
      <c r="A53" t="s">
        <v>96</v>
      </c>
      <c r="B53" s="22">
        <v>0.58630000000000004</v>
      </c>
      <c r="C53" s="22">
        <v>0.58944700000000005</v>
      </c>
      <c r="D53" s="22">
        <v>0.51300000000000001</v>
      </c>
      <c r="E53" s="22">
        <v>0.57304999999999995</v>
      </c>
      <c r="F53" s="3">
        <v>3300.2</v>
      </c>
      <c r="G53" s="3">
        <v>4308.7060000000001</v>
      </c>
      <c r="H53" s="22">
        <v>0.51349999999999996</v>
      </c>
      <c r="I53" s="22">
        <v>0.65420199999999995</v>
      </c>
      <c r="J53" s="22">
        <v>0.58160000000000001</v>
      </c>
      <c r="K53" s="22">
        <v>0.60847600000000002</v>
      </c>
    </row>
    <row r="54" spans="1:11" x14ac:dyDescent="0.25">
      <c r="A54" s="23" t="s">
        <v>97</v>
      </c>
      <c r="B54" s="15">
        <v>0.5766</v>
      </c>
      <c r="C54" s="15">
        <v>0.62854600000000005</v>
      </c>
      <c r="D54" s="15">
        <v>0.53669999999999995</v>
      </c>
      <c r="E54" s="15">
        <v>0.43459399999999998</v>
      </c>
      <c r="F54" s="17">
        <v>3399</v>
      </c>
      <c r="G54" s="17">
        <v>3662.1260000000002</v>
      </c>
      <c r="H54" s="22">
        <v>0.1366</v>
      </c>
      <c r="I54" s="22">
        <v>0.42917100000000002</v>
      </c>
      <c r="J54" s="22">
        <v>0.1072</v>
      </c>
      <c r="K54" s="22">
        <v>0.35490300000000002</v>
      </c>
    </row>
  </sheetData>
  <sheetProtection sheet="1" objects="1" scenarios="1" selectLockedCell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4CF780-6EE8-43EA-BF95-4CA2C627ED9E}">
  <dimension ref="A1:M365"/>
  <sheetViews>
    <sheetView workbookViewId="0"/>
  </sheetViews>
  <sheetFormatPr defaultRowHeight="15" x14ac:dyDescent="0.25"/>
  <cols>
    <col min="2" max="2" width="20.7109375" customWidth="1"/>
    <col min="3" max="3" width="9.7109375" style="12" customWidth="1"/>
    <col min="6" max="6" width="20.7109375" customWidth="1"/>
    <col min="7" max="7" width="12.28515625" customWidth="1"/>
    <col min="8" max="8" width="11.140625" customWidth="1"/>
    <col min="11" max="11" width="20.7109375" customWidth="1"/>
    <col min="12" max="12" width="12" customWidth="1"/>
    <col min="13" max="13" width="10.5703125" customWidth="1"/>
  </cols>
  <sheetData>
    <row r="1" spans="1:13" x14ac:dyDescent="0.25">
      <c r="A1" s="27" t="s">
        <v>100</v>
      </c>
      <c r="B1" t="s">
        <v>0</v>
      </c>
      <c r="C1" s="26" t="s">
        <v>101</v>
      </c>
      <c r="E1" s="27" t="s">
        <v>100</v>
      </c>
      <c r="F1" t="s">
        <v>0</v>
      </c>
      <c r="G1" s="27" t="s">
        <v>102</v>
      </c>
      <c r="H1" s="27" t="s">
        <v>103</v>
      </c>
      <c r="J1" s="27" t="s">
        <v>104</v>
      </c>
      <c r="K1" t="s">
        <v>0</v>
      </c>
      <c r="L1" s="27" t="s">
        <v>105</v>
      </c>
      <c r="M1" s="27" t="s">
        <v>106</v>
      </c>
    </row>
    <row r="2" spans="1:13" x14ac:dyDescent="0.25">
      <c r="A2">
        <v>2016</v>
      </c>
      <c r="B2" t="s">
        <v>46</v>
      </c>
      <c r="C2" s="12">
        <v>0.4289</v>
      </c>
      <c r="E2">
        <v>2016</v>
      </c>
      <c r="F2" t="s">
        <v>46</v>
      </c>
      <c r="G2">
        <v>0.4088</v>
      </c>
      <c r="H2">
        <v>3262</v>
      </c>
      <c r="J2">
        <v>2017</v>
      </c>
      <c r="K2" t="s">
        <v>46</v>
      </c>
      <c r="L2">
        <v>0.4163</v>
      </c>
      <c r="M2">
        <v>0.19620000000000001</v>
      </c>
    </row>
    <row r="3" spans="1:13" x14ac:dyDescent="0.25">
      <c r="A3">
        <v>2016</v>
      </c>
      <c r="B3" t="s">
        <v>47</v>
      </c>
      <c r="C3" s="12">
        <v>0.36420000000000002</v>
      </c>
      <c r="E3">
        <v>2016</v>
      </c>
      <c r="F3" t="s">
        <v>47</v>
      </c>
      <c r="G3">
        <v>0.35949999999999999</v>
      </c>
      <c r="H3">
        <v>4072</v>
      </c>
      <c r="J3">
        <v>2017</v>
      </c>
      <c r="K3" t="s">
        <v>47</v>
      </c>
      <c r="L3">
        <v>0.1119</v>
      </c>
      <c r="M3">
        <v>9.5000000000000001E-2</v>
      </c>
    </row>
    <row r="4" spans="1:13" x14ac:dyDescent="0.25">
      <c r="A4">
        <v>2016</v>
      </c>
      <c r="B4" t="s">
        <v>48</v>
      </c>
      <c r="C4" s="12">
        <v>0.5665</v>
      </c>
      <c r="E4">
        <v>2016</v>
      </c>
      <c r="F4" t="s">
        <v>48</v>
      </c>
      <c r="G4">
        <v>0.42259999999999998</v>
      </c>
      <c r="H4">
        <v>4790</v>
      </c>
      <c r="J4">
        <v>2017</v>
      </c>
      <c r="K4" t="s">
        <v>48</v>
      </c>
      <c r="L4">
        <v>0.53</v>
      </c>
      <c r="M4">
        <v>0.28999999999999998</v>
      </c>
    </row>
    <row r="5" spans="1:13" x14ac:dyDescent="0.25">
      <c r="A5">
        <v>2016</v>
      </c>
      <c r="B5" t="s">
        <v>49</v>
      </c>
      <c r="C5" s="12">
        <v>0.42809999999999998</v>
      </c>
      <c r="E5">
        <v>2016</v>
      </c>
      <c r="F5" t="s">
        <v>49</v>
      </c>
      <c r="G5">
        <v>0.2288</v>
      </c>
      <c r="H5">
        <v>3542</v>
      </c>
      <c r="J5">
        <v>2017</v>
      </c>
      <c r="K5" t="s">
        <v>49</v>
      </c>
      <c r="L5">
        <v>0.46850000000000003</v>
      </c>
      <c r="M5">
        <v>0.48359999999999997</v>
      </c>
    </row>
    <row r="6" spans="1:13" x14ac:dyDescent="0.25">
      <c r="A6">
        <v>2016</v>
      </c>
      <c r="B6" t="s">
        <v>50</v>
      </c>
      <c r="C6" s="12">
        <v>0.39660000000000001</v>
      </c>
      <c r="E6">
        <v>2016</v>
      </c>
      <c r="F6" t="s">
        <v>50</v>
      </c>
      <c r="G6">
        <v>5.3E-3</v>
      </c>
      <c r="H6">
        <v>4557</v>
      </c>
      <c r="J6">
        <v>2017</v>
      </c>
      <c r="K6" t="s">
        <v>50</v>
      </c>
      <c r="L6">
        <v>1.26E-2</v>
      </c>
      <c r="M6">
        <v>3.4299999999999997E-2</v>
      </c>
    </row>
    <row r="7" spans="1:13" x14ac:dyDescent="0.25">
      <c r="A7">
        <v>2016</v>
      </c>
      <c r="B7" t="s">
        <v>51</v>
      </c>
      <c r="C7" s="12">
        <v>0.30790000000000001</v>
      </c>
      <c r="E7">
        <v>2016</v>
      </c>
      <c r="F7" t="s">
        <v>51</v>
      </c>
      <c r="G7">
        <v>0.40949999999999998</v>
      </c>
      <c r="H7">
        <v>4051.03</v>
      </c>
      <c r="J7">
        <v>2017</v>
      </c>
      <c r="K7" t="s">
        <v>51</v>
      </c>
      <c r="L7">
        <v>0.24299999999999999</v>
      </c>
      <c r="M7">
        <v>0.06</v>
      </c>
    </row>
    <row r="8" spans="1:13" x14ac:dyDescent="0.25">
      <c r="A8">
        <v>2016</v>
      </c>
      <c r="B8" t="s">
        <v>52</v>
      </c>
      <c r="C8" s="12">
        <v>0.42270000000000002</v>
      </c>
      <c r="E8">
        <v>2016</v>
      </c>
      <c r="F8" t="s">
        <v>52</v>
      </c>
      <c r="G8">
        <v>0.55740000000000001</v>
      </c>
      <c r="H8">
        <v>4320</v>
      </c>
      <c r="J8">
        <v>2017</v>
      </c>
      <c r="K8" t="s">
        <v>52</v>
      </c>
      <c r="L8">
        <v>0.71</v>
      </c>
      <c r="M8">
        <v>0.83860000000000001</v>
      </c>
    </row>
    <row r="9" spans="1:13" x14ac:dyDescent="0.25">
      <c r="A9">
        <v>2016</v>
      </c>
      <c r="B9" t="s">
        <v>53</v>
      </c>
      <c r="C9" s="12">
        <v>0.60560000000000003</v>
      </c>
      <c r="E9">
        <v>2016</v>
      </c>
      <c r="F9" t="s">
        <v>53</v>
      </c>
      <c r="G9">
        <v>0.3584</v>
      </c>
      <c r="H9">
        <v>0</v>
      </c>
      <c r="J9">
        <v>2017</v>
      </c>
      <c r="K9" t="s">
        <v>53</v>
      </c>
      <c r="L9">
        <v>0.45390000000000003</v>
      </c>
      <c r="M9">
        <v>0.153</v>
      </c>
    </row>
    <row r="10" spans="1:13" x14ac:dyDescent="0.25">
      <c r="A10">
        <v>2016</v>
      </c>
      <c r="B10" t="s">
        <v>54</v>
      </c>
      <c r="C10" s="12">
        <v>0.36559999999999998</v>
      </c>
      <c r="E10">
        <v>2016</v>
      </c>
      <c r="F10" t="s">
        <v>54</v>
      </c>
      <c r="G10">
        <v>0.17499999999999999</v>
      </c>
      <c r="H10">
        <v>4344</v>
      </c>
      <c r="J10">
        <v>2017</v>
      </c>
      <c r="K10" t="s">
        <v>54</v>
      </c>
      <c r="L10">
        <v>0.20799999999999999</v>
      </c>
      <c r="M10">
        <v>0.442</v>
      </c>
    </row>
    <row r="11" spans="1:13" x14ac:dyDescent="0.25">
      <c r="A11">
        <v>2016</v>
      </c>
      <c r="B11" t="s">
        <v>55</v>
      </c>
      <c r="C11" s="12">
        <v>0.30209999999999998</v>
      </c>
      <c r="E11">
        <v>2016</v>
      </c>
      <c r="F11" t="s">
        <v>55</v>
      </c>
      <c r="G11">
        <v>0.25669999999999998</v>
      </c>
      <c r="H11">
        <v>4119</v>
      </c>
      <c r="J11">
        <v>2017</v>
      </c>
      <c r="K11" t="s">
        <v>55</v>
      </c>
      <c r="L11">
        <v>0.25879999999999997</v>
      </c>
      <c r="M11">
        <v>9.5100000000000004E-2</v>
      </c>
    </row>
    <row r="12" spans="1:13" x14ac:dyDescent="0.25">
      <c r="A12">
        <v>2016</v>
      </c>
      <c r="B12" t="s">
        <v>56</v>
      </c>
      <c r="C12" s="12">
        <v>0.55059999999999998</v>
      </c>
      <c r="E12">
        <v>2016</v>
      </c>
      <c r="F12" t="s">
        <v>56</v>
      </c>
      <c r="G12">
        <v>0.39960000000000001</v>
      </c>
      <c r="H12">
        <v>3683.03</v>
      </c>
      <c r="J12">
        <v>2017</v>
      </c>
      <c r="K12" t="s">
        <v>56</v>
      </c>
      <c r="L12">
        <v>0.40699999999999997</v>
      </c>
      <c r="M12">
        <v>0.43380000000000002</v>
      </c>
    </row>
    <row r="13" spans="1:13" x14ac:dyDescent="0.25">
      <c r="A13">
        <v>2016</v>
      </c>
      <c r="B13" t="s">
        <v>57</v>
      </c>
      <c r="C13" s="12">
        <v>0.34160000000000001</v>
      </c>
      <c r="E13">
        <v>2016</v>
      </c>
      <c r="F13" t="s">
        <v>57</v>
      </c>
      <c r="G13">
        <v>2.5999999999999999E-3</v>
      </c>
      <c r="H13">
        <v>0</v>
      </c>
      <c r="J13">
        <v>2017</v>
      </c>
      <c r="K13" t="s">
        <v>57</v>
      </c>
      <c r="L13">
        <v>0.113</v>
      </c>
      <c r="M13">
        <v>4.5999999999999999E-2</v>
      </c>
    </row>
    <row r="14" spans="1:13" x14ac:dyDescent="0.25">
      <c r="A14">
        <v>2016</v>
      </c>
      <c r="B14" t="s">
        <v>58</v>
      </c>
      <c r="C14" s="12">
        <v>0.38390000000000002</v>
      </c>
      <c r="E14">
        <v>2016</v>
      </c>
      <c r="F14" t="s">
        <v>58</v>
      </c>
      <c r="G14">
        <v>0.55689999999999995</v>
      </c>
      <c r="H14">
        <v>4219</v>
      </c>
      <c r="J14">
        <v>2017</v>
      </c>
      <c r="K14" t="s">
        <v>58</v>
      </c>
      <c r="L14">
        <v>0.39</v>
      </c>
      <c r="M14">
        <v>2.2000000000000001E-3</v>
      </c>
    </row>
    <row r="15" spans="1:13" x14ac:dyDescent="0.25">
      <c r="A15">
        <v>2016</v>
      </c>
      <c r="B15" t="s">
        <v>59</v>
      </c>
      <c r="C15" s="12">
        <v>0.42770000000000002</v>
      </c>
      <c r="E15">
        <v>2016</v>
      </c>
      <c r="F15" t="s">
        <v>59</v>
      </c>
      <c r="G15">
        <v>0.29559999999999997</v>
      </c>
      <c r="H15">
        <v>4393</v>
      </c>
      <c r="J15">
        <v>2017</v>
      </c>
      <c r="K15" t="s">
        <v>59</v>
      </c>
      <c r="L15">
        <v>0.28220000000000001</v>
      </c>
      <c r="M15">
        <v>0.26400000000000001</v>
      </c>
    </row>
    <row r="16" spans="1:13" x14ac:dyDescent="0.25">
      <c r="A16">
        <v>2016</v>
      </c>
      <c r="B16" t="s">
        <v>60</v>
      </c>
      <c r="C16" s="12">
        <v>0.56830000000000003</v>
      </c>
      <c r="E16">
        <v>2016</v>
      </c>
      <c r="F16" t="s">
        <v>60</v>
      </c>
      <c r="G16">
        <v>0.31790000000000002</v>
      </c>
      <c r="H16">
        <v>0</v>
      </c>
      <c r="J16">
        <v>2017</v>
      </c>
      <c r="K16" t="s">
        <v>60</v>
      </c>
      <c r="L16">
        <v>0.54830000000000001</v>
      </c>
      <c r="M16">
        <v>0.59519999999999995</v>
      </c>
    </row>
    <row r="17" spans="1:13" x14ac:dyDescent="0.25">
      <c r="A17">
        <v>2016</v>
      </c>
      <c r="B17" t="s">
        <v>61</v>
      </c>
      <c r="C17" s="12">
        <v>0.44269999999999998</v>
      </c>
      <c r="E17">
        <v>2016</v>
      </c>
      <c r="F17" t="s">
        <v>61</v>
      </c>
      <c r="G17">
        <v>0.48180000000000001</v>
      </c>
      <c r="H17">
        <v>5019.25</v>
      </c>
      <c r="J17">
        <v>2017</v>
      </c>
      <c r="K17" t="s">
        <v>61</v>
      </c>
      <c r="L17">
        <v>0.41289999999999999</v>
      </c>
      <c r="M17">
        <v>0.2505</v>
      </c>
    </row>
    <row r="18" spans="1:13" x14ac:dyDescent="0.25">
      <c r="A18">
        <v>2016</v>
      </c>
      <c r="B18" t="s">
        <v>62</v>
      </c>
      <c r="C18" s="12">
        <v>0.59930000000000005</v>
      </c>
      <c r="E18">
        <v>2016</v>
      </c>
      <c r="F18" t="s">
        <v>62</v>
      </c>
      <c r="G18">
        <v>0.45229999999999998</v>
      </c>
      <c r="H18">
        <v>4555</v>
      </c>
      <c r="J18">
        <v>2017</v>
      </c>
      <c r="K18" t="s">
        <v>62</v>
      </c>
      <c r="L18">
        <v>0.45629999999999998</v>
      </c>
      <c r="M18">
        <v>0.53700000000000003</v>
      </c>
    </row>
    <row r="19" spans="1:13" x14ac:dyDescent="0.25">
      <c r="A19">
        <v>2016</v>
      </c>
      <c r="B19" t="s">
        <v>63</v>
      </c>
      <c r="C19" s="12">
        <v>0.55169999999999997</v>
      </c>
      <c r="E19">
        <v>2016</v>
      </c>
      <c r="F19" t="s">
        <v>63</v>
      </c>
      <c r="G19">
        <v>0.51600000000000001</v>
      </c>
      <c r="H19">
        <v>6008</v>
      </c>
      <c r="J19">
        <v>2017</v>
      </c>
      <c r="K19" t="s">
        <v>63</v>
      </c>
      <c r="L19">
        <v>0.4269</v>
      </c>
      <c r="M19">
        <v>0.48330000000000001</v>
      </c>
    </row>
    <row r="20" spans="1:13" x14ac:dyDescent="0.25">
      <c r="A20">
        <v>2016</v>
      </c>
      <c r="B20" t="s">
        <v>64</v>
      </c>
      <c r="C20" s="12">
        <v>0.50109999999999999</v>
      </c>
      <c r="E20">
        <v>2016</v>
      </c>
      <c r="F20" t="s">
        <v>64</v>
      </c>
      <c r="G20">
        <v>0.34849999999999998</v>
      </c>
      <c r="H20">
        <v>3198</v>
      </c>
      <c r="J20">
        <v>2017</v>
      </c>
      <c r="K20" t="s">
        <v>64</v>
      </c>
      <c r="L20">
        <v>0.53100000000000003</v>
      </c>
      <c r="M20">
        <v>0.70599999999999996</v>
      </c>
    </row>
    <row r="21" spans="1:13" x14ac:dyDescent="0.25">
      <c r="A21">
        <v>2016</v>
      </c>
      <c r="B21" t="s">
        <v>65</v>
      </c>
      <c r="C21" s="12">
        <v>0.35510000000000003</v>
      </c>
      <c r="E21">
        <v>2016</v>
      </c>
      <c r="F21" t="s">
        <v>65</v>
      </c>
      <c r="G21">
        <v>0.42820000000000003</v>
      </c>
      <c r="H21">
        <v>4191.6400000000003</v>
      </c>
      <c r="J21">
        <v>2017</v>
      </c>
      <c r="K21" t="s">
        <v>65</v>
      </c>
      <c r="L21">
        <v>0.31950000000000001</v>
      </c>
      <c r="M21">
        <v>0.31819999999999998</v>
      </c>
    </row>
    <row r="22" spans="1:13" x14ac:dyDescent="0.25">
      <c r="A22">
        <v>2016</v>
      </c>
      <c r="B22" t="s">
        <v>66</v>
      </c>
      <c r="C22" s="12">
        <v>0.37809999999999999</v>
      </c>
      <c r="E22">
        <v>2016</v>
      </c>
      <c r="F22" t="s">
        <v>66</v>
      </c>
      <c r="G22">
        <v>0</v>
      </c>
      <c r="H22">
        <v>0</v>
      </c>
      <c r="J22">
        <v>2017</v>
      </c>
      <c r="K22" t="s">
        <v>66</v>
      </c>
      <c r="L22">
        <v>0.32200000000000001</v>
      </c>
      <c r="M22">
        <v>0.03</v>
      </c>
    </row>
    <row r="23" spans="1:13" x14ac:dyDescent="0.25">
      <c r="A23">
        <v>2016</v>
      </c>
      <c r="B23" t="s">
        <v>67</v>
      </c>
      <c r="C23" s="12">
        <v>0.37659999999999999</v>
      </c>
      <c r="E23">
        <v>2016</v>
      </c>
      <c r="F23" t="s">
        <v>67</v>
      </c>
      <c r="G23">
        <v>0.37409999999999999</v>
      </c>
      <c r="H23">
        <v>6085.04</v>
      </c>
      <c r="J23">
        <v>2017</v>
      </c>
      <c r="K23" t="s">
        <v>67</v>
      </c>
      <c r="L23">
        <v>0.41849999999999998</v>
      </c>
      <c r="M23">
        <v>0.21229999999999999</v>
      </c>
    </row>
    <row r="24" spans="1:13" x14ac:dyDescent="0.25">
      <c r="A24">
        <v>2016</v>
      </c>
      <c r="B24" t="s">
        <v>68</v>
      </c>
      <c r="C24" s="12">
        <v>0.46110000000000001</v>
      </c>
      <c r="E24">
        <v>2016</v>
      </c>
      <c r="F24" t="s">
        <v>68</v>
      </c>
      <c r="G24">
        <v>0.41420000000000001</v>
      </c>
      <c r="H24">
        <v>3979</v>
      </c>
      <c r="J24">
        <v>2017</v>
      </c>
      <c r="K24" t="s">
        <v>68</v>
      </c>
      <c r="L24">
        <v>0.4194</v>
      </c>
      <c r="M24">
        <v>0.40849999999999997</v>
      </c>
    </row>
    <row r="25" spans="1:13" x14ac:dyDescent="0.25">
      <c r="A25">
        <v>2016</v>
      </c>
      <c r="B25" t="s">
        <v>69</v>
      </c>
      <c r="C25" s="12">
        <v>0.3896</v>
      </c>
      <c r="E25">
        <v>2016</v>
      </c>
      <c r="F25" t="s">
        <v>69</v>
      </c>
      <c r="G25">
        <v>0.3387</v>
      </c>
      <c r="H25">
        <v>5583</v>
      </c>
      <c r="J25">
        <v>2017</v>
      </c>
      <c r="K25" t="s">
        <v>69</v>
      </c>
      <c r="L25">
        <v>0.33539999999999998</v>
      </c>
      <c r="M25">
        <v>0.2288</v>
      </c>
    </row>
    <row r="26" spans="1:13" x14ac:dyDescent="0.25">
      <c r="A26">
        <v>2016</v>
      </c>
      <c r="B26" t="s">
        <v>70</v>
      </c>
      <c r="C26" s="12">
        <v>0.47820000000000001</v>
      </c>
      <c r="E26">
        <v>2016</v>
      </c>
      <c r="F26" t="s">
        <v>70</v>
      </c>
      <c r="G26">
        <v>0.45939999999999998</v>
      </c>
      <c r="H26">
        <v>2884</v>
      </c>
      <c r="J26">
        <v>2017</v>
      </c>
      <c r="K26" t="s">
        <v>70</v>
      </c>
      <c r="L26">
        <v>0.46710000000000002</v>
      </c>
      <c r="M26">
        <v>0.38829999999999998</v>
      </c>
    </row>
    <row r="27" spans="1:13" x14ac:dyDescent="0.25">
      <c r="A27">
        <v>2016</v>
      </c>
      <c r="B27" t="s">
        <v>71</v>
      </c>
      <c r="C27" s="12">
        <v>0.64680000000000004</v>
      </c>
      <c r="E27">
        <v>2016</v>
      </c>
      <c r="F27" t="s">
        <v>71</v>
      </c>
      <c r="G27">
        <v>0.42570000000000002</v>
      </c>
      <c r="H27">
        <v>3784.47</v>
      </c>
      <c r="J27">
        <v>2017</v>
      </c>
      <c r="K27" t="s">
        <v>71</v>
      </c>
      <c r="L27">
        <v>0.436</v>
      </c>
      <c r="M27">
        <v>0.433</v>
      </c>
    </row>
    <row r="28" spans="1:13" x14ac:dyDescent="0.25">
      <c r="A28">
        <v>2016</v>
      </c>
      <c r="B28" t="s">
        <v>72</v>
      </c>
      <c r="C28" s="12">
        <v>0.45019999999999999</v>
      </c>
      <c r="E28">
        <v>2016</v>
      </c>
      <c r="F28" t="s">
        <v>72</v>
      </c>
      <c r="G28">
        <v>0.15129999999999999</v>
      </c>
      <c r="H28">
        <v>0</v>
      </c>
      <c r="J28">
        <v>2017</v>
      </c>
      <c r="K28" t="s">
        <v>72</v>
      </c>
      <c r="L28">
        <v>0.29820000000000002</v>
      </c>
      <c r="M28">
        <v>0.21479999999999999</v>
      </c>
    </row>
    <row r="29" spans="1:13" x14ac:dyDescent="0.25">
      <c r="A29">
        <v>2016</v>
      </c>
      <c r="B29" t="s">
        <v>73</v>
      </c>
      <c r="C29" s="12">
        <v>0.32629999999999998</v>
      </c>
      <c r="E29">
        <v>2016</v>
      </c>
      <c r="F29" t="s">
        <v>73</v>
      </c>
      <c r="G29">
        <v>0.62709999999999999</v>
      </c>
      <c r="H29">
        <v>6268.27</v>
      </c>
      <c r="J29">
        <v>2017</v>
      </c>
      <c r="K29" t="s">
        <v>73</v>
      </c>
      <c r="L29">
        <v>0.62</v>
      </c>
      <c r="M29">
        <v>0.37240000000000001</v>
      </c>
    </row>
    <row r="30" spans="1:13" x14ac:dyDescent="0.25">
      <c r="A30">
        <v>2016</v>
      </c>
      <c r="B30" t="s">
        <v>74</v>
      </c>
      <c r="C30" s="12">
        <v>0.41899999999999998</v>
      </c>
      <c r="E30">
        <v>2016</v>
      </c>
      <c r="F30" t="s">
        <v>74</v>
      </c>
      <c r="G30">
        <v>0.21060000000000001</v>
      </c>
      <c r="H30">
        <v>5097.62</v>
      </c>
      <c r="J30">
        <v>2017</v>
      </c>
      <c r="K30" t="s">
        <v>74</v>
      </c>
      <c r="L30">
        <v>0.27389999999999998</v>
      </c>
      <c r="M30">
        <v>0.26600000000000001</v>
      </c>
    </row>
    <row r="31" spans="1:13" x14ac:dyDescent="0.25">
      <c r="A31">
        <v>2016</v>
      </c>
      <c r="B31" t="s">
        <v>75</v>
      </c>
      <c r="C31" s="12">
        <v>0.35560000000000003</v>
      </c>
      <c r="E31">
        <v>2016</v>
      </c>
      <c r="F31" t="s">
        <v>75</v>
      </c>
      <c r="G31">
        <v>0.71919999999999995</v>
      </c>
      <c r="H31">
        <v>5269.57</v>
      </c>
      <c r="J31">
        <v>2017</v>
      </c>
      <c r="K31" t="s">
        <v>75</v>
      </c>
      <c r="L31">
        <v>0.22800000000000001</v>
      </c>
      <c r="M31">
        <v>0.18</v>
      </c>
    </row>
    <row r="32" spans="1:13" x14ac:dyDescent="0.25">
      <c r="A32">
        <v>2016</v>
      </c>
      <c r="B32" t="s">
        <v>76</v>
      </c>
      <c r="C32" s="12">
        <v>0.50329999999999997</v>
      </c>
      <c r="E32">
        <v>2016</v>
      </c>
      <c r="F32" t="s">
        <v>76</v>
      </c>
      <c r="G32">
        <v>0.41089999999999999</v>
      </c>
      <c r="H32">
        <v>4600.79</v>
      </c>
      <c r="J32">
        <v>2017</v>
      </c>
      <c r="K32" t="s">
        <v>76</v>
      </c>
      <c r="L32">
        <v>0.432</v>
      </c>
      <c r="M32">
        <v>0.27889999999999998</v>
      </c>
    </row>
    <row r="33" spans="1:13" x14ac:dyDescent="0.25">
      <c r="A33">
        <v>2016</v>
      </c>
      <c r="B33" t="s">
        <v>77</v>
      </c>
      <c r="C33" s="12">
        <v>0.35360000000000003</v>
      </c>
      <c r="E33">
        <v>2016</v>
      </c>
      <c r="F33" t="s">
        <v>77</v>
      </c>
      <c r="G33">
        <v>0.1648</v>
      </c>
      <c r="H33">
        <v>3339</v>
      </c>
      <c r="J33">
        <v>2017</v>
      </c>
      <c r="K33" t="s">
        <v>77</v>
      </c>
      <c r="L33">
        <v>0.35060000000000002</v>
      </c>
      <c r="M33">
        <v>0.2019</v>
      </c>
    </row>
    <row r="34" spans="1:13" x14ac:dyDescent="0.25">
      <c r="A34">
        <v>2016</v>
      </c>
      <c r="B34" t="s">
        <v>78</v>
      </c>
      <c r="C34" s="12">
        <v>0.64070000000000005</v>
      </c>
      <c r="E34">
        <v>2016</v>
      </c>
      <c r="F34" t="s">
        <v>78</v>
      </c>
      <c r="G34">
        <v>0.38</v>
      </c>
      <c r="H34">
        <v>3750</v>
      </c>
      <c r="J34">
        <v>2017</v>
      </c>
      <c r="K34" t="s">
        <v>78</v>
      </c>
      <c r="L34">
        <v>0.32819999999999999</v>
      </c>
      <c r="M34">
        <v>0.26619999999999999</v>
      </c>
    </row>
    <row r="35" spans="1:13" x14ac:dyDescent="0.25">
      <c r="A35">
        <v>2016</v>
      </c>
      <c r="B35" t="s">
        <v>79</v>
      </c>
      <c r="C35" s="12">
        <v>0.3548</v>
      </c>
      <c r="E35">
        <v>2016</v>
      </c>
      <c r="F35" t="s">
        <v>79</v>
      </c>
      <c r="G35">
        <v>0.32040000000000002</v>
      </c>
      <c r="H35">
        <v>3315</v>
      </c>
      <c r="J35">
        <v>2017</v>
      </c>
      <c r="K35" t="s">
        <v>79</v>
      </c>
      <c r="L35">
        <v>0.36599999999999999</v>
      </c>
      <c r="M35">
        <v>0.28160000000000002</v>
      </c>
    </row>
    <row r="36" spans="1:13" x14ac:dyDescent="0.25">
      <c r="A36">
        <v>2016</v>
      </c>
      <c r="B36" t="s">
        <v>80</v>
      </c>
      <c r="C36" s="12">
        <v>0.50839999999999996</v>
      </c>
      <c r="E36">
        <v>2016</v>
      </c>
      <c r="F36" t="s">
        <v>80</v>
      </c>
      <c r="G36">
        <v>0.55379999999999996</v>
      </c>
      <c r="H36">
        <v>5247</v>
      </c>
      <c r="J36">
        <v>2017</v>
      </c>
      <c r="K36" t="s">
        <v>80</v>
      </c>
      <c r="L36">
        <v>0.57699999999999996</v>
      </c>
      <c r="M36">
        <v>0.61699999999999999</v>
      </c>
    </row>
    <row r="37" spans="1:13" x14ac:dyDescent="0.25">
      <c r="A37">
        <v>2016</v>
      </c>
      <c r="B37" t="s">
        <v>81</v>
      </c>
      <c r="C37" s="12">
        <v>0.62429999999999997</v>
      </c>
      <c r="E37">
        <v>2016</v>
      </c>
      <c r="F37" t="s">
        <v>81</v>
      </c>
      <c r="G37">
        <v>0.43809999999999999</v>
      </c>
      <c r="H37">
        <v>4259</v>
      </c>
      <c r="J37">
        <v>2017</v>
      </c>
      <c r="K37" t="s">
        <v>81</v>
      </c>
      <c r="L37">
        <v>0.45</v>
      </c>
      <c r="M37">
        <v>0.21</v>
      </c>
    </row>
    <row r="38" spans="1:13" x14ac:dyDescent="0.25">
      <c r="A38">
        <v>2016</v>
      </c>
      <c r="B38" t="s">
        <v>82</v>
      </c>
      <c r="C38" s="12">
        <v>0.38950000000000001</v>
      </c>
      <c r="E38">
        <v>2016</v>
      </c>
      <c r="F38" t="s">
        <v>82</v>
      </c>
      <c r="G38">
        <v>0.39369999999999999</v>
      </c>
      <c r="H38">
        <v>3894</v>
      </c>
      <c r="J38">
        <v>2017</v>
      </c>
      <c r="K38" t="s">
        <v>82</v>
      </c>
      <c r="L38">
        <v>0.25</v>
      </c>
      <c r="M38">
        <v>0.107</v>
      </c>
    </row>
    <row r="39" spans="1:13" x14ac:dyDescent="0.25">
      <c r="A39">
        <v>2016</v>
      </c>
      <c r="B39" t="s">
        <v>83</v>
      </c>
      <c r="C39" s="12">
        <v>0.40479999999999999</v>
      </c>
      <c r="E39">
        <v>2016</v>
      </c>
      <c r="F39" t="s">
        <v>83</v>
      </c>
      <c r="G39">
        <v>0.19350000000000001</v>
      </c>
      <c r="H39">
        <v>4893.75</v>
      </c>
      <c r="J39">
        <v>2017</v>
      </c>
      <c r="K39" t="s">
        <v>83</v>
      </c>
      <c r="L39">
        <v>0.216</v>
      </c>
      <c r="M39">
        <v>0.17199999999999999</v>
      </c>
    </row>
    <row r="40" spans="1:13" x14ac:dyDescent="0.25">
      <c r="A40">
        <v>2016</v>
      </c>
      <c r="B40" t="s">
        <v>84</v>
      </c>
      <c r="C40" s="12">
        <v>0.45629999999999998</v>
      </c>
      <c r="E40">
        <v>2016</v>
      </c>
      <c r="F40" t="s">
        <v>84</v>
      </c>
      <c r="G40">
        <v>0.46910000000000002</v>
      </c>
      <c r="H40">
        <v>4284.8100000000004</v>
      </c>
      <c r="J40">
        <v>2017</v>
      </c>
      <c r="K40" t="s">
        <v>84</v>
      </c>
      <c r="L40">
        <v>0.50719999999999998</v>
      </c>
      <c r="M40">
        <v>0.38669999999999999</v>
      </c>
    </row>
    <row r="41" spans="1:13" x14ac:dyDescent="0.25">
      <c r="A41">
        <v>2016</v>
      </c>
      <c r="B41" t="s">
        <v>85</v>
      </c>
      <c r="C41" s="12">
        <v>0.51359999999999995</v>
      </c>
      <c r="E41">
        <v>2016</v>
      </c>
      <c r="F41" t="s">
        <v>85</v>
      </c>
      <c r="G41">
        <v>0.31990000000000002</v>
      </c>
      <c r="H41">
        <v>4342</v>
      </c>
      <c r="J41">
        <v>2017</v>
      </c>
      <c r="K41" t="s">
        <v>85</v>
      </c>
      <c r="L41">
        <v>0.33</v>
      </c>
      <c r="M41">
        <v>0.23</v>
      </c>
    </row>
    <row r="42" spans="1:13" x14ac:dyDescent="0.25">
      <c r="A42">
        <v>2016</v>
      </c>
      <c r="B42" t="s">
        <v>86</v>
      </c>
      <c r="C42" s="12">
        <v>0.43209999999999998</v>
      </c>
      <c r="E42">
        <v>2016</v>
      </c>
      <c r="F42" t="s">
        <v>86</v>
      </c>
      <c r="G42">
        <v>0.29349999999999998</v>
      </c>
      <c r="H42">
        <v>3550</v>
      </c>
      <c r="J42">
        <v>2017</v>
      </c>
      <c r="K42" t="s">
        <v>86</v>
      </c>
      <c r="L42">
        <v>0.31730000000000003</v>
      </c>
      <c r="M42">
        <v>0.2059</v>
      </c>
    </row>
    <row r="43" spans="1:13" x14ac:dyDescent="0.25">
      <c r="A43">
        <v>2016</v>
      </c>
      <c r="B43" t="s">
        <v>87</v>
      </c>
      <c r="C43" s="12">
        <v>0.41810000000000003</v>
      </c>
      <c r="E43">
        <v>2016</v>
      </c>
      <c r="F43" t="s">
        <v>87</v>
      </c>
      <c r="G43">
        <v>0.5131</v>
      </c>
      <c r="H43">
        <v>5721.14</v>
      </c>
      <c r="J43">
        <v>2017</v>
      </c>
      <c r="K43" t="s">
        <v>87</v>
      </c>
      <c r="L43">
        <v>0.56200000000000006</v>
      </c>
      <c r="M43">
        <v>0.4052</v>
      </c>
    </row>
    <row r="44" spans="1:13" x14ac:dyDescent="0.25">
      <c r="A44">
        <v>2016</v>
      </c>
      <c r="B44" t="s">
        <v>88</v>
      </c>
      <c r="C44" s="12">
        <v>0.35399999999999998</v>
      </c>
      <c r="E44">
        <v>2016</v>
      </c>
      <c r="F44" t="s">
        <v>88</v>
      </c>
      <c r="G44">
        <v>0.48159999999999997</v>
      </c>
      <c r="H44">
        <v>3372.59</v>
      </c>
      <c r="J44">
        <v>2017</v>
      </c>
      <c r="K44" t="s">
        <v>88</v>
      </c>
      <c r="L44">
        <v>0.43569999999999998</v>
      </c>
      <c r="M44">
        <v>0.35499999999999998</v>
      </c>
    </row>
    <row r="45" spans="1:13" x14ac:dyDescent="0.25">
      <c r="A45">
        <v>2016</v>
      </c>
      <c r="B45" t="s">
        <v>89</v>
      </c>
      <c r="C45" s="12">
        <v>0.497</v>
      </c>
      <c r="E45">
        <v>2016</v>
      </c>
      <c r="F45" t="s">
        <v>89</v>
      </c>
      <c r="G45">
        <v>0.3291</v>
      </c>
      <c r="H45">
        <v>4674.2299999999996</v>
      </c>
      <c r="J45">
        <v>2017</v>
      </c>
      <c r="K45" t="s">
        <v>89</v>
      </c>
      <c r="L45">
        <v>0.34110000000000001</v>
      </c>
      <c r="M45">
        <v>0.35639999999999999</v>
      </c>
    </row>
    <row r="46" spans="1:13" x14ac:dyDescent="0.25">
      <c r="A46">
        <v>2016</v>
      </c>
      <c r="B46" t="s">
        <v>90</v>
      </c>
      <c r="C46" s="12">
        <v>0.51019999999999999</v>
      </c>
      <c r="E46">
        <v>2016</v>
      </c>
      <c r="F46" t="s">
        <v>90</v>
      </c>
      <c r="G46">
        <v>0.34210000000000002</v>
      </c>
      <c r="H46">
        <v>3408</v>
      </c>
      <c r="J46">
        <v>2017</v>
      </c>
      <c r="K46" t="s">
        <v>90</v>
      </c>
      <c r="L46">
        <v>0.2792</v>
      </c>
      <c r="M46">
        <v>0.1318</v>
      </c>
    </row>
    <row r="47" spans="1:13" x14ac:dyDescent="0.25">
      <c r="A47">
        <v>2016</v>
      </c>
      <c r="B47" t="s">
        <v>91</v>
      </c>
      <c r="C47" s="12">
        <v>0.2828</v>
      </c>
      <c r="E47">
        <v>2016</v>
      </c>
      <c r="F47" t="s">
        <v>91</v>
      </c>
      <c r="G47">
        <v>0.435</v>
      </c>
      <c r="H47">
        <v>3546</v>
      </c>
      <c r="J47">
        <v>2017</v>
      </c>
      <c r="K47" t="s">
        <v>91</v>
      </c>
      <c r="L47">
        <v>0.4481</v>
      </c>
      <c r="M47">
        <v>0.78259999999999996</v>
      </c>
    </row>
    <row r="48" spans="1:13" x14ac:dyDescent="0.25">
      <c r="A48">
        <v>2016</v>
      </c>
      <c r="B48" t="s">
        <v>92</v>
      </c>
      <c r="C48" s="12">
        <v>0.40139999999999998</v>
      </c>
      <c r="E48">
        <v>2016</v>
      </c>
      <c r="F48" t="s">
        <v>92</v>
      </c>
      <c r="G48">
        <v>0.27210000000000001</v>
      </c>
      <c r="H48">
        <v>4745.93</v>
      </c>
      <c r="J48">
        <v>2017</v>
      </c>
      <c r="K48" t="s">
        <v>92</v>
      </c>
      <c r="L48">
        <v>0.25800000000000001</v>
      </c>
      <c r="M48">
        <v>0.27139999999999997</v>
      </c>
    </row>
    <row r="49" spans="1:13" x14ac:dyDescent="0.25">
      <c r="A49">
        <v>2016</v>
      </c>
      <c r="B49" t="s">
        <v>93</v>
      </c>
      <c r="C49" s="12">
        <v>0.45450000000000002</v>
      </c>
      <c r="E49">
        <v>2016</v>
      </c>
      <c r="F49" t="s">
        <v>93</v>
      </c>
      <c r="G49">
        <v>0.27329999999999999</v>
      </c>
      <c r="H49">
        <v>4465</v>
      </c>
      <c r="J49">
        <v>2017</v>
      </c>
      <c r="K49" t="s">
        <v>93</v>
      </c>
      <c r="L49">
        <v>0.28000000000000003</v>
      </c>
      <c r="M49">
        <v>0.54</v>
      </c>
    </row>
    <row r="50" spans="1:13" x14ac:dyDescent="0.25">
      <c r="A50">
        <v>2016</v>
      </c>
      <c r="B50" t="s">
        <v>94</v>
      </c>
      <c r="C50" s="12">
        <v>0.52590000000000003</v>
      </c>
      <c r="E50">
        <v>2016</v>
      </c>
      <c r="F50" t="s">
        <v>94</v>
      </c>
      <c r="G50">
        <v>0.39419999999999999</v>
      </c>
      <c r="H50">
        <v>3054</v>
      </c>
      <c r="J50">
        <v>2017</v>
      </c>
      <c r="K50" t="s">
        <v>94</v>
      </c>
      <c r="L50">
        <v>0.38240000000000002</v>
      </c>
      <c r="M50">
        <v>0.45269999999999999</v>
      </c>
    </row>
    <row r="51" spans="1:13" x14ac:dyDescent="0.25">
      <c r="A51">
        <v>2016</v>
      </c>
      <c r="B51" t="s">
        <v>95</v>
      </c>
      <c r="C51" s="12">
        <v>0.51939999999999997</v>
      </c>
      <c r="E51">
        <v>2016</v>
      </c>
      <c r="F51" t="s">
        <v>95</v>
      </c>
      <c r="G51">
        <v>0.46750000000000003</v>
      </c>
      <c r="H51">
        <v>4603</v>
      </c>
      <c r="J51">
        <v>2017</v>
      </c>
      <c r="K51" t="s">
        <v>95</v>
      </c>
      <c r="L51">
        <v>0.46389999999999998</v>
      </c>
      <c r="M51">
        <v>0.32790000000000002</v>
      </c>
    </row>
    <row r="52" spans="1:13" x14ac:dyDescent="0.25">
      <c r="A52">
        <v>2016</v>
      </c>
      <c r="B52" t="s">
        <v>96</v>
      </c>
      <c r="C52" s="12">
        <v>0.54930000000000001</v>
      </c>
      <c r="E52">
        <v>2016</v>
      </c>
      <c r="F52" t="s">
        <v>96</v>
      </c>
      <c r="G52">
        <v>0.47460000000000002</v>
      </c>
      <c r="H52">
        <v>3650</v>
      </c>
      <c r="J52">
        <v>2017</v>
      </c>
      <c r="K52" t="s">
        <v>96</v>
      </c>
      <c r="L52">
        <v>0.47599999999999998</v>
      </c>
      <c r="M52">
        <v>0.41299999999999998</v>
      </c>
    </row>
    <row r="53" spans="1:13" x14ac:dyDescent="0.25">
      <c r="A53">
        <v>2016</v>
      </c>
      <c r="B53" t="s">
        <v>97</v>
      </c>
      <c r="C53" s="12">
        <v>0.59870000000000001</v>
      </c>
      <c r="E53">
        <v>2016</v>
      </c>
      <c r="F53" t="s">
        <v>97</v>
      </c>
      <c r="G53">
        <v>0.23419999999999999</v>
      </c>
      <c r="H53">
        <v>3770</v>
      </c>
      <c r="J53">
        <v>2017</v>
      </c>
      <c r="K53" t="s">
        <v>97</v>
      </c>
      <c r="L53">
        <v>0.16639999999999999</v>
      </c>
      <c r="M53">
        <v>0.13589999999999999</v>
      </c>
    </row>
    <row r="54" spans="1:13" x14ac:dyDescent="0.25">
      <c r="A54">
        <v>2017</v>
      </c>
      <c r="B54" t="s">
        <v>46</v>
      </c>
      <c r="C54" s="12">
        <v>0.40560000000000002</v>
      </c>
      <c r="E54">
        <v>2017</v>
      </c>
      <c r="F54" t="s">
        <v>46</v>
      </c>
      <c r="G54">
        <v>0.4259</v>
      </c>
      <c r="H54">
        <v>3478.85</v>
      </c>
      <c r="J54">
        <v>2018</v>
      </c>
      <c r="K54" t="s">
        <v>46</v>
      </c>
      <c r="L54">
        <v>0.43020000000000003</v>
      </c>
      <c r="M54">
        <v>0.28079999999999999</v>
      </c>
    </row>
    <row r="55" spans="1:13" x14ac:dyDescent="0.25">
      <c r="A55">
        <v>2017</v>
      </c>
      <c r="B55" t="s">
        <v>47</v>
      </c>
      <c r="C55" s="12">
        <v>0.41010000000000002</v>
      </c>
      <c r="E55">
        <v>2017</v>
      </c>
      <c r="F55" t="s">
        <v>47</v>
      </c>
      <c r="G55">
        <v>0.23799999999999999</v>
      </c>
      <c r="H55">
        <v>4046</v>
      </c>
      <c r="J55">
        <v>2018</v>
      </c>
      <c r="K55" t="s">
        <v>47</v>
      </c>
      <c r="L55">
        <v>0.38750000000000001</v>
      </c>
      <c r="M55">
        <v>0.36969999999999997</v>
      </c>
    </row>
    <row r="56" spans="1:13" x14ac:dyDescent="0.25">
      <c r="A56">
        <v>2017</v>
      </c>
      <c r="B56" t="s">
        <v>48</v>
      </c>
      <c r="C56" s="12">
        <v>0.53710000000000002</v>
      </c>
      <c r="E56">
        <v>2017</v>
      </c>
      <c r="F56" t="s">
        <v>48</v>
      </c>
      <c r="G56">
        <v>0.8</v>
      </c>
      <c r="H56">
        <v>5590</v>
      </c>
      <c r="J56">
        <v>2018</v>
      </c>
      <c r="K56" t="s">
        <v>48</v>
      </c>
      <c r="L56">
        <v>0.69289999999999996</v>
      </c>
      <c r="M56">
        <v>0.3</v>
      </c>
    </row>
    <row r="57" spans="1:13" x14ac:dyDescent="0.25">
      <c r="A57">
        <v>2017</v>
      </c>
      <c r="B57" t="s">
        <v>49</v>
      </c>
      <c r="C57" s="12">
        <v>0.49719999999999998</v>
      </c>
      <c r="E57">
        <v>2017</v>
      </c>
      <c r="F57" t="s">
        <v>49</v>
      </c>
      <c r="G57">
        <v>0.42549999999999999</v>
      </c>
      <c r="H57">
        <v>3955.71</v>
      </c>
      <c r="J57">
        <v>2018</v>
      </c>
      <c r="K57" t="s">
        <v>49</v>
      </c>
      <c r="L57">
        <v>0.3533</v>
      </c>
      <c r="M57">
        <v>0.61799999999999999</v>
      </c>
    </row>
    <row r="58" spans="1:13" x14ac:dyDescent="0.25">
      <c r="A58">
        <v>2017</v>
      </c>
      <c r="B58" t="s">
        <v>50</v>
      </c>
      <c r="C58" s="12">
        <v>0.45279999999999998</v>
      </c>
      <c r="E58">
        <v>2017</v>
      </c>
      <c r="F58" t="s">
        <v>50</v>
      </c>
      <c r="G58">
        <v>4.2999999999999997E-2</v>
      </c>
      <c r="H58">
        <v>5534</v>
      </c>
      <c r="J58">
        <v>2018</v>
      </c>
      <c r="K58" t="s">
        <v>50</v>
      </c>
      <c r="L58">
        <v>8.4199999999999997E-2</v>
      </c>
      <c r="M58">
        <v>5.8200000000000002E-2</v>
      </c>
    </row>
    <row r="59" spans="1:13" x14ac:dyDescent="0.25">
      <c r="A59">
        <v>2017</v>
      </c>
      <c r="B59" t="s">
        <v>51</v>
      </c>
      <c r="C59" s="12">
        <v>0.30470000000000003</v>
      </c>
      <c r="E59">
        <v>2017</v>
      </c>
      <c r="F59" t="s">
        <v>51</v>
      </c>
      <c r="G59">
        <v>0.22</v>
      </c>
      <c r="H59">
        <v>5426.21</v>
      </c>
      <c r="J59">
        <v>2018</v>
      </c>
      <c r="K59" t="s">
        <v>51</v>
      </c>
      <c r="L59">
        <v>0.21879999999999999</v>
      </c>
      <c r="M59">
        <v>0.1086</v>
      </c>
    </row>
    <row r="60" spans="1:13" x14ac:dyDescent="0.25">
      <c r="A60">
        <v>2017</v>
      </c>
      <c r="B60" t="s">
        <v>52</v>
      </c>
      <c r="C60" s="12">
        <v>0.40899999999999997</v>
      </c>
      <c r="E60">
        <v>2017</v>
      </c>
      <c r="F60" t="s">
        <v>52</v>
      </c>
      <c r="G60">
        <v>0.55000000000000004</v>
      </c>
      <c r="H60">
        <v>6580</v>
      </c>
      <c r="J60">
        <v>2018</v>
      </c>
      <c r="K60" t="s">
        <v>52</v>
      </c>
      <c r="L60">
        <v>0.28899999999999998</v>
      </c>
      <c r="M60">
        <v>0.22700000000000001</v>
      </c>
    </row>
    <row r="61" spans="1:13" x14ac:dyDescent="0.25">
      <c r="A61">
        <v>2017</v>
      </c>
      <c r="B61" t="s">
        <v>53</v>
      </c>
      <c r="C61" s="12">
        <v>0.61560000000000004</v>
      </c>
      <c r="E61">
        <v>2017</v>
      </c>
      <c r="F61" t="s">
        <v>53</v>
      </c>
      <c r="G61">
        <v>0.44900000000000001</v>
      </c>
      <c r="H61">
        <v>1</v>
      </c>
      <c r="J61">
        <v>2018</v>
      </c>
      <c r="K61" t="s">
        <v>53</v>
      </c>
      <c r="L61">
        <v>0.42370000000000002</v>
      </c>
      <c r="M61">
        <v>0.255</v>
      </c>
    </row>
    <row r="62" spans="1:13" x14ac:dyDescent="0.25">
      <c r="A62">
        <v>2017</v>
      </c>
      <c r="B62" t="s">
        <v>54</v>
      </c>
      <c r="C62" s="12">
        <v>0.46150000000000002</v>
      </c>
      <c r="E62">
        <v>2017</v>
      </c>
      <c r="F62" t="s">
        <v>54</v>
      </c>
      <c r="G62">
        <v>0.16689999999999999</v>
      </c>
      <c r="H62">
        <v>7020</v>
      </c>
      <c r="J62">
        <v>2018</v>
      </c>
      <c r="K62" t="s">
        <v>54</v>
      </c>
      <c r="L62">
        <v>0.19600000000000001</v>
      </c>
      <c r="M62">
        <v>0.54100000000000004</v>
      </c>
    </row>
    <row r="63" spans="1:13" x14ac:dyDescent="0.25">
      <c r="A63">
        <v>2017</v>
      </c>
      <c r="B63" t="s">
        <v>55</v>
      </c>
      <c r="C63" s="12">
        <v>0.30099999999999999</v>
      </c>
      <c r="E63">
        <v>2017</v>
      </c>
      <c r="F63" t="s">
        <v>55</v>
      </c>
      <c r="G63">
        <v>0.26829999999999998</v>
      </c>
      <c r="H63">
        <v>4392</v>
      </c>
      <c r="J63">
        <v>2018</v>
      </c>
      <c r="K63" t="s">
        <v>55</v>
      </c>
      <c r="L63">
        <v>0.27200000000000002</v>
      </c>
      <c r="M63">
        <v>0.60299999999999998</v>
      </c>
    </row>
    <row r="64" spans="1:13" x14ac:dyDescent="0.25">
      <c r="A64">
        <v>2017</v>
      </c>
      <c r="B64" t="s">
        <v>56</v>
      </c>
      <c r="C64" s="12">
        <v>0.52880000000000005</v>
      </c>
      <c r="E64">
        <v>2017</v>
      </c>
      <c r="F64" t="s">
        <v>56</v>
      </c>
      <c r="G64">
        <v>0.4088</v>
      </c>
      <c r="H64">
        <v>3756.21</v>
      </c>
      <c r="J64">
        <v>2018</v>
      </c>
      <c r="K64" t="s">
        <v>56</v>
      </c>
      <c r="L64">
        <v>0.4093</v>
      </c>
      <c r="M64">
        <v>0.57320000000000004</v>
      </c>
    </row>
    <row r="65" spans="1:13" x14ac:dyDescent="0.25">
      <c r="A65">
        <v>2017</v>
      </c>
      <c r="B65" t="s">
        <v>57</v>
      </c>
      <c r="C65" s="12">
        <v>0.39290000000000003</v>
      </c>
      <c r="E65">
        <v>2017</v>
      </c>
      <c r="F65" t="s">
        <v>57</v>
      </c>
      <c r="G65">
        <v>8.4000000000000005E-2</v>
      </c>
      <c r="H65">
        <v>1</v>
      </c>
      <c r="J65">
        <v>2018</v>
      </c>
      <c r="K65" t="s">
        <v>57</v>
      </c>
      <c r="L65">
        <v>0.16769999999999999</v>
      </c>
      <c r="M65">
        <v>3.5400000000000001E-2</v>
      </c>
    </row>
    <row r="66" spans="1:13" x14ac:dyDescent="0.25">
      <c r="A66">
        <v>2017</v>
      </c>
      <c r="B66" t="s">
        <v>58</v>
      </c>
      <c r="C66" s="12">
        <v>0.38590000000000002</v>
      </c>
      <c r="E66">
        <v>2017</v>
      </c>
      <c r="F66" t="s">
        <v>58</v>
      </c>
      <c r="G66">
        <v>0.6</v>
      </c>
      <c r="H66">
        <v>4656</v>
      </c>
      <c r="J66">
        <v>2018</v>
      </c>
      <c r="K66" t="s">
        <v>58</v>
      </c>
      <c r="L66">
        <v>0.39140000000000003</v>
      </c>
      <c r="M66">
        <v>0.53400000000000003</v>
      </c>
    </row>
    <row r="67" spans="1:13" x14ac:dyDescent="0.25">
      <c r="A67">
        <v>2017</v>
      </c>
      <c r="B67" t="s">
        <v>59</v>
      </c>
      <c r="C67" s="12">
        <v>0.44569999999999999</v>
      </c>
      <c r="E67">
        <v>2017</v>
      </c>
      <c r="F67" t="s">
        <v>59</v>
      </c>
      <c r="G67">
        <v>0.27600000000000002</v>
      </c>
      <c r="H67">
        <v>4650</v>
      </c>
      <c r="J67">
        <v>2018</v>
      </c>
      <c r="K67" t="s">
        <v>59</v>
      </c>
      <c r="L67">
        <v>0.27379999999999999</v>
      </c>
      <c r="M67">
        <v>0.33069999999999999</v>
      </c>
    </row>
    <row r="68" spans="1:13" x14ac:dyDescent="0.25">
      <c r="A68">
        <v>2017</v>
      </c>
      <c r="B68" t="s">
        <v>60</v>
      </c>
      <c r="C68" s="12">
        <v>0.63</v>
      </c>
      <c r="E68">
        <v>2017</v>
      </c>
      <c r="F68" t="s">
        <v>60</v>
      </c>
      <c r="G68">
        <v>0.31869999999999998</v>
      </c>
      <c r="H68">
        <v>4847</v>
      </c>
      <c r="J68">
        <v>2018</v>
      </c>
      <c r="K68" t="s">
        <v>60</v>
      </c>
      <c r="L68">
        <v>0.75509999999999999</v>
      </c>
      <c r="M68">
        <v>0.7097</v>
      </c>
    </row>
    <row r="69" spans="1:13" x14ac:dyDescent="0.25">
      <c r="A69">
        <v>2017</v>
      </c>
      <c r="B69" t="s">
        <v>61</v>
      </c>
      <c r="C69" s="12">
        <v>0.46949999999999997</v>
      </c>
      <c r="E69">
        <v>2017</v>
      </c>
      <c r="F69" t="s">
        <v>61</v>
      </c>
      <c r="G69">
        <v>0.49199999999999999</v>
      </c>
      <c r="H69">
        <v>5472.02</v>
      </c>
      <c r="J69">
        <v>2018</v>
      </c>
      <c r="K69" t="s">
        <v>61</v>
      </c>
      <c r="L69">
        <v>0.55279999999999996</v>
      </c>
      <c r="M69">
        <v>0.86270000000000002</v>
      </c>
    </row>
    <row r="70" spans="1:13" x14ac:dyDescent="0.25">
      <c r="A70">
        <v>2017</v>
      </c>
      <c r="B70" t="s">
        <v>62</v>
      </c>
      <c r="C70" s="12">
        <v>0.63</v>
      </c>
      <c r="E70">
        <v>2017</v>
      </c>
      <c r="F70" t="s">
        <v>62</v>
      </c>
      <c r="G70">
        <v>0.48449999999999999</v>
      </c>
      <c r="H70">
        <v>4978</v>
      </c>
      <c r="J70">
        <v>2018</v>
      </c>
      <c r="K70" t="s">
        <v>62</v>
      </c>
      <c r="L70">
        <v>0.4758</v>
      </c>
      <c r="M70">
        <v>0.53469999999999995</v>
      </c>
    </row>
    <row r="71" spans="1:13" x14ac:dyDescent="0.25">
      <c r="A71">
        <v>2017</v>
      </c>
      <c r="B71" t="s">
        <v>63</v>
      </c>
      <c r="C71" s="12">
        <v>0.54890000000000005</v>
      </c>
      <c r="E71">
        <v>2017</v>
      </c>
      <c r="F71" t="s">
        <v>63</v>
      </c>
      <c r="G71">
        <v>0.4325</v>
      </c>
      <c r="H71">
        <v>4041</v>
      </c>
      <c r="J71">
        <v>2018</v>
      </c>
      <c r="K71" t="s">
        <v>63</v>
      </c>
      <c r="L71">
        <v>0.34179999999999999</v>
      </c>
      <c r="M71">
        <v>0.20399999999999999</v>
      </c>
    </row>
    <row r="72" spans="1:13" x14ac:dyDescent="0.25">
      <c r="A72">
        <v>2017</v>
      </c>
      <c r="B72" t="s">
        <v>64</v>
      </c>
      <c r="C72" s="12">
        <v>0.53010000000000002</v>
      </c>
      <c r="E72">
        <v>2017</v>
      </c>
      <c r="F72" t="s">
        <v>64</v>
      </c>
      <c r="G72">
        <v>0.51400000000000001</v>
      </c>
      <c r="H72">
        <v>3473</v>
      </c>
      <c r="J72">
        <v>2018</v>
      </c>
      <c r="K72" t="s">
        <v>64</v>
      </c>
      <c r="L72">
        <v>0.17380000000000001</v>
      </c>
      <c r="M72">
        <v>9.8400000000000001E-2</v>
      </c>
    </row>
    <row r="73" spans="1:13" x14ac:dyDescent="0.25">
      <c r="A73">
        <v>2017</v>
      </c>
      <c r="B73" t="s">
        <v>65</v>
      </c>
      <c r="C73" s="12">
        <v>0.36609999999999998</v>
      </c>
      <c r="E73">
        <v>2017</v>
      </c>
      <c r="F73" t="s">
        <v>65</v>
      </c>
      <c r="G73">
        <v>0.33279999999999998</v>
      </c>
      <c r="H73">
        <v>4348.82</v>
      </c>
      <c r="J73">
        <v>2018</v>
      </c>
      <c r="K73" t="s">
        <v>65</v>
      </c>
      <c r="L73">
        <v>0.35139999999999999</v>
      </c>
      <c r="M73">
        <v>0.3639</v>
      </c>
    </row>
    <row r="74" spans="1:13" x14ac:dyDescent="0.25">
      <c r="A74">
        <v>2017</v>
      </c>
      <c r="B74" t="s">
        <v>66</v>
      </c>
      <c r="C74" s="12">
        <v>0.41149999999999998</v>
      </c>
      <c r="E74">
        <v>2017</v>
      </c>
      <c r="F74" t="s">
        <v>66</v>
      </c>
      <c r="G74">
        <v>0.32100000000000001</v>
      </c>
      <c r="H74">
        <v>5181</v>
      </c>
      <c r="J74">
        <v>2018</v>
      </c>
      <c r="K74" t="s">
        <v>66</v>
      </c>
      <c r="L74">
        <v>0.35799999999999998</v>
      </c>
      <c r="M74">
        <v>0.35370000000000001</v>
      </c>
    </row>
    <row r="75" spans="1:13" x14ac:dyDescent="0.25">
      <c r="A75">
        <v>2017</v>
      </c>
      <c r="B75" t="s">
        <v>67</v>
      </c>
      <c r="C75" s="12">
        <v>0.44540000000000002</v>
      </c>
      <c r="E75">
        <v>2017</v>
      </c>
      <c r="F75" t="s">
        <v>67</v>
      </c>
      <c r="G75">
        <v>0.41049999999999998</v>
      </c>
      <c r="H75">
        <v>6412.5</v>
      </c>
      <c r="J75">
        <v>2018</v>
      </c>
      <c r="K75" t="s">
        <v>67</v>
      </c>
      <c r="L75">
        <v>0.51249999999999996</v>
      </c>
      <c r="M75">
        <v>0.2671</v>
      </c>
    </row>
    <row r="76" spans="1:13" x14ac:dyDescent="0.25">
      <c r="A76">
        <v>2017</v>
      </c>
      <c r="B76" t="s">
        <v>68</v>
      </c>
      <c r="C76" s="12">
        <v>0.51470000000000005</v>
      </c>
      <c r="E76">
        <v>2017</v>
      </c>
      <c r="F76" t="s">
        <v>68</v>
      </c>
      <c r="G76">
        <v>0.43090000000000001</v>
      </c>
      <c r="H76">
        <v>4500</v>
      </c>
      <c r="J76">
        <v>2018</v>
      </c>
      <c r="K76" t="s">
        <v>68</v>
      </c>
      <c r="L76">
        <v>0.41860000000000003</v>
      </c>
      <c r="M76">
        <v>0.41560000000000002</v>
      </c>
    </row>
    <row r="77" spans="1:13" x14ac:dyDescent="0.25">
      <c r="A77">
        <v>2017</v>
      </c>
      <c r="B77" t="s">
        <v>69</v>
      </c>
      <c r="C77" s="12">
        <v>0.39729999999999999</v>
      </c>
      <c r="E77">
        <v>2017</v>
      </c>
      <c r="F77" t="s">
        <v>69</v>
      </c>
      <c r="G77">
        <v>0.37590000000000001</v>
      </c>
      <c r="H77">
        <v>5660</v>
      </c>
      <c r="J77">
        <v>2018</v>
      </c>
      <c r="K77" t="s">
        <v>69</v>
      </c>
      <c r="L77">
        <v>0.36459999999999998</v>
      </c>
      <c r="M77">
        <v>0.1341</v>
      </c>
    </row>
    <row r="78" spans="1:13" x14ac:dyDescent="0.25">
      <c r="A78">
        <v>2017</v>
      </c>
      <c r="B78" t="s">
        <v>70</v>
      </c>
      <c r="C78" s="12">
        <v>0.49609999999999999</v>
      </c>
      <c r="E78">
        <v>2017</v>
      </c>
      <c r="F78" t="s">
        <v>70</v>
      </c>
      <c r="G78">
        <v>0.46250000000000002</v>
      </c>
      <c r="H78">
        <v>2949</v>
      </c>
      <c r="J78">
        <v>2018</v>
      </c>
      <c r="K78" t="s">
        <v>70</v>
      </c>
      <c r="L78">
        <v>0.47310000000000002</v>
      </c>
      <c r="M78">
        <v>0.57589999999999997</v>
      </c>
    </row>
    <row r="79" spans="1:13" x14ac:dyDescent="0.25">
      <c r="A79">
        <v>2017</v>
      </c>
      <c r="B79" t="s">
        <v>71</v>
      </c>
      <c r="C79" s="12">
        <v>0.63229999999999997</v>
      </c>
      <c r="E79">
        <v>2017</v>
      </c>
      <c r="F79" t="s">
        <v>71</v>
      </c>
      <c r="G79">
        <v>0.442</v>
      </c>
      <c r="H79">
        <v>4329.59</v>
      </c>
      <c r="J79">
        <v>2018</v>
      </c>
      <c r="K79" t="s">
        <v>71</v>
      </c>
      <c r="L79">
        <v>0.443</v>
      </c>
      <c r="M79">
        <v>0.47060000000000002</v>
      </c>
    </row>
    <row r="80" spans="1:13" x14ac:dyDescent="0.25">
      <c r="A80">
        <v>2017</v>
      </c>
      <c r="B80" t="s">
        <v>72</v>
      </c>
      <c r="C80" s="12">
        <v>0.49969999999999998</v>
      </c>
      <c r="E80">
        <v>2017</v>
      </c>
      <c r="F80" t="s">
        <v>72</v>
      </c>
      <c r="G80">
        <v>0.496</v>
      </c>
      <c r="H80">
        <v>3248</v>
      </c>
      <c r="J80">
        <v>2018</v>
      </c>
      <c r="K80" t="s">
        <v>72</v>
      </c>
      <c r="L80">
        <v>0.40160000000000001</v>
      </c>
      <c r="M80">
        <v>0.2399</v>
      </c>
    </row>
    <row r="81" spans="1:13" x14ac:dyDescent="0.25">
      <c r="A81">
        <v>2017</v>
      </c>
      <c r="B81" t="s">
        <v>73</v>
      </c>
      <c r="C81" s="12">
        <v>0.39069999999999999</v>
      </c>
      <c r="E81">
        <v>2017</v>
      </c>
      <c r="F81" t="s">
        <v>73</v>
      </c>
      <c r="G81">
        <v>0.65</v>
      </c>
      <c r="H81">
        <v>6143.73</v>
      </c>
      <c r="J81">
        <v>2018</v>
      </c>
      <c r="K81" t="s">
        <v>73</v>
      </c>
      <c r="L81">
        <v>0.49609999999999999</v>
      </c>
      <c r="M81">
        <v>0.47970000000000002</v>
      </c>
    </row>
    <row r="82" spans="1:13" x14ac:dyDescent="0.25">
      <c r="A82">
        <v>2017</v>
      </c>
      <c r="B82" t="s">
        <v>74</v>
      </c>
      <c r="C82" s="12">
        <v>0.37440000000000001</v>
      </c>
      <c r="E82">
        <v>2017</v>
      </c>
      <c r="F82" t="s">
        <v>74</v>
      </c>
      <c r="G82">
        <v>0.20399999999999999</v>
      </c>
      <c r="H82">
        <v>5720</v>
      </c>
      <c r="J82">
        <v>2018</v>
      </c>
      <c r="K82" t="s">
        <v>74</v>
      </c>
      <c r="L82">
        <v>0.35899999999999999</v>
      </c>
      <c r="M82">
        <v>0.39400000000000002</v>
      </c>
    </row>
    <row r="83" spans="1:13" x14ac:dyDescent="0.25">
      <c r="A83">
        <v>2017</v>
      </c>
      <c r="B83" t="s">
        <v>75</v>
      </c>
      <c r="C83" s="12">
        <v>0.31830000000000003</v>
      </c>
      <c r="E83">
        <v>2017</v>
      </c>
      <c r="F83" t="s">
        <v>75</v>
      </c>
      <c r="G83">
        <v>0.19889999999999999</v>
      </c>
      <c r="H83">
        <v>5200</v>
      </c>
      <c r="J83">
        <v>2018</v>
      </c>
      <c r="K83" t="s">
        <v>75</v>
      </c>
      <c r="L83">
        <v>0.23760000000000001</v>
      </c>
      <c r="M83">
        <v>0.16550000000000001</v>
      </c>
    </row>
    <row r="84" spans="1:13" x14ac:dyDescent="0.25">
      <c r="A84">
        <v>2017</v>
      </c>
      <c r="B84" t="s">
        <v>76</v>
      </c>
      <c r="C84" s="12">
        <v>0.56200000000000006</v>
      </c>
      <c r="E84">
        <v>2017</v>
      </c>
      <c r="F84" t="s">
        <v>76</v>
      </c>
      <c r="G84">
        <v>0.45</v>
      </c>
      <c r="H84">
        <v>4783</v>
      </c>
      <c r="J84">
        <v>2018</v>
      </c>
      <c r="K84" t="s">
        <v>76</v>
      </c>
      <c r="L84">
        <v>0.45650000000000002</v>
      </c>
      <c r="M84">
        <v>0.30659999999999998</v>
      </c>
    </row>
    <row r="85" spans="1:13" x14ac:dyDescent="0.25">
      <c r="A85">
        <v>2017</v>
      </c>
      <c r="B85" t="s">
        <v>77</v>
      </c>
      <c r="C85" s="12">
        <v>0.3916</v>
      </c>
      <c r="E85">
        <v>2017</v>
      </c>
      <c r="F85" t="s">
        <v>77</v>
      </c>
      <c r="G85">
        <v>0.23169999999999999</v>
      </c>
      <c r="H85">
        <v>3218.1</v>
      </c>
      <c r="J85">
        <v>2018</v>
      </c>
      <c r="K85" t="s">
        <v>77</v>
      </c>
      <c r="L85">
        <v>0.35399999999999998</v>
      </c>
      <c r="M85">
        <v>0.29299999999999998</v>
      </c>
    </row>
    <row r="86" spans="1:13" x14ac:dyDescent="0.25">
      <c r="A86">
        <v>2017</v>
      </c>
      <c r="B86" t="s">
        <v>78</v>
      </c>
      <c r="C86" s="12">
        <v>0.61019999999999996</v>
      </c>
      <c r="E86">
        <v>2017</v>
      </c>
      <c r="F86" t="s">
        <v>78</v>
      </c>
      <c r="G86">
        <v>0.32819999999999999</v>
      </c>
      <c r="H86">
        <v>5520</v>
      </c>
      <c r="J86">
        <v>2018</v>
      </c>
      <c r="K86" t="s">
        <v>78</v>
      </c>
      <c r="L86">
        <v>0.27389999999999998</v>
      </c>
      <c r="M86">
        <v>0.67869999999999997</v>
      </c>
    </row>
    <row r="87" spans="1:13" x14ac:dyDescent="0.25">
      <c r="A87">
        <v>2017</v>
      </c>
      <c r="B87" t="s">
        <v>79</v>
      </c>
      <c r="C87" s="12">
        <v>0.39889999999999998</v>
      </c>
      <c r="E87">
        <v>2017</v>
      </c>
      <c r="F87" t="s">
        <v>79</v>
      </c>
      <c r="G87">
        <v>0.36720000000000003</v>
      </c>
      <c r="H87">
        <v>3567.5</v>
      </c>
      <c r="J87">
        <v>2018</v>
      </c>
      <c r="K87" t="s">
        <v>79</v>
      </c>
      <c r="L87">
        <v>0.34029999999999999</v>
      </c>
      <c r="M87">
        <v>0.32190000000000002</v>
      </c>
    </row>
    <row r="88" spans="1:13" x14ac:dyDescent="0.25">
      <c r="A88">
        <v>2017</v>
      </c>
      <c r="B88" t="s">
        <v>80</v>
      </c>
      <c r="C88" s="12">
        <v>0.45150000000000001</v>
      </c>
      <c r="E88">
        <v>2017</v>
      </c>
      <c r="F88" t="s">
        <v>80</v>
      </c>
      <c r="G88">
        <v>0.56399999999999995</v>
      </c>
      <c r="H88">
        <v>5149</v>
      </c>
      <c r="J88">
        <v>2018</v>
      </c>
      <c r="K88" t="s">
        <v>80</v>
      </c>
      <c r="L88">
        <v>0.56040000000000001</v>
      </c>
      <c r="M88">
        <v>0.7278</v>
      </c>
    </row>
    <row r="89" spans="1:13" x14ac:dyDescent="0.25">
      <c r="A89">
        <v>2017</v>
      </c>
      <c r="B89" t="s">
        <v>81</v>
      </c>
      <c r="C89" s="12">
        <v>0.6129</v>
      </c>
      <c r="E89">
        <v>2017</v>
      </c>
      <c r="F89" t="s">
        <v>81</v>
      </c>
      <c r="G89">
        <v>0.47</v>
      </c>
      <c r="H89">
        <v>4462</v>
      </c>
      <c r="J89">
        <v>2018</v>
      </c>
      <c r="K89" t="s">
        <v>81</v>
      </c>
      <c r="L89">
        <v>0.45490000000000003</v>
      </c>
      <c r="M89">
        <v>0.21190000000000001</v>
      </c>
    </row>
    <row r="90" spans="1:13" x14ac:dyDescent="0.25">
      <c r="A90">
        <v>2017</v>
      </c>
      <c r="B90" t="s">
        <v>82</v>
      </c>
      <c r="C90" s="12">
        <v>0.41120000000000001</v>
      </c>
      <c r="E90">
        <v>2017</v>
      </c>
      <c r="F90" t="s">
        <v>82</v>
      </c>
      <c r="G90">
        <v>0.308</v>
      </c>
      <c r="H90">
        <v>3636</v>
      </c>
      <c r="J90">
        <v>2018</v>
      </c>
      <c r="K90" t="s">
        <v>82</v>
      </c>
      <c r="L90">
        <v>0.30199999999999999</v>
      </c>
      <c r="M90">
        <v>0.19900000000000001</v>
      </c>
    </row>
    <row r="91" spans="1:13" x14ac:dyDescent="0.25">
      <c r="A91">
        <v>2017</v>
      </c>
      <c r="B91" t="s">
        <v>83</v>
      </c>
      <c r="C91" s="12">
        <v>0.43009999999999998</v>
      </c>
      <c r="E91">
        <v>2017</v>
      </c>
      <c r="F91" t="s">
        <v>83</v>
      </c>
      <c r="G91">
        <v>0.45100000000000001</v>
      </c>
      <c r="H91">
        <v>3528.5</v>
      </c>
      <c r="J91">
        <v>2018</v>
      </c>
      <c r="K91" t="s">
        <v>83</v>
      </c>
      <c r="L91">
        <v>0.20799999999999999</v>
      </c>
      <c r="M91">
        <v>0.127</v>
      </c>
    </row>
    <row r="92" spans="1:13" x14ac:dyDescent="0.25">
      <c r="A92">
        <v>2017</v>
      </c>
      <c r="B92" t="s">
        <v>84</v>
      </c>
      <c r="C92" s="12">
        <v>0.43980000000000002</v>
      </c>
      <c r="E92">
        <v>2017</v>
      </c>
      <c r="F92" t="s">
        <v>84</v>
      </c>
      <c r="G92">
        <v>0.51390000000000002</v>
      </c>
      <c r="H92">
        <v>4774.9799999999996</v>
      </c>
      <c r="J92">
        <v>2018</v>
      </c>
      <c r="K92" t="s">
        <v>84</v>
      </c>
      <c r="L92">
        <v>0.5232</v>
      </c>
      <c r="M92">
        <v>0.20319999999999999</v>
      </c>
    </row>
    <row r="93" spans="1:13" x14ac:dyDescent="0.25">
      <c r="A93">
        <v>2017</v>
      </c>
      <c r="B93" t="s">
        <v>85</v>
      </c>
      <c r="C93" s="12">
        <v>0.52800000000000002</v>
      </c>
      <c r="E93">
        <v>2017</v>
      </c>
      <c r="F93" t="s">
        <v>85</v>
      </c>
      <c r="G93">
        <v>0.22</v>
      </c>
      <c r="H93">
        <v>4371</v>
      </c>
      <c r="J93">
        <v>2018</v>
      </c>
      <c r="K93" t="s">
        <v>85</v>
      </c>
      <c r="L93">
        <v>0.21199999999999999</v>
      </c>
      <c r="M93">
        <v>0.11849999999999999</v>
      </c>
    </row>
    <row r="94" spans="1:13" x14ac:dyDescent="0.25">
      <c r="A94">
        <v>2017</v>
      </c>
      <c r="B94" t="s">
        <v>86</v>
      </c>
      <c r="C94" s="12">
        <v>0.441</v>
      </c>
      <c r="E94">
        <v>2017</v>
      </c>
      <c r="F94" t="s">
        <v>86</v>
      </c>
      <c r="G94">
        <v>0.34589999999999999</v>
      </c>
      <c r="H94">
        <v>2650</v>
      </c>
      <c r="J94">
        <v>2018</v>
      </c>
      <c r="K94" t="s">
        <v>86</v>
      </c>
      <c r="L94">
        <v>0.36580000000000001</v>
      </c>
      <c r="M94">
        <v>0.39460000000000001</v>
      </c>
    </row>
    <row r="95" spans="1:13" x14ac:dyDescent="0.25">
      <c r="A95">
        <v>2017</v>
      </c>
      <c r="B95" t="s">
        <v>87</v>
      </c>
      <c r="C95" s="12">
        <v>0.40250000000000002</v>
      </c>
      <c r="E95">
        <v>2017</v>
      </c>
      <c r="F95" t="s">
        <v>87</v>
      </c>
      <c r="G95">
        <v>0.58699999999999997</v>
      </c>
      <c r="H95">
        <v>5575.85</v>
      </c>
      <c r="J95">
        <v>2018</v>
      </c>
      <c r="K95" t="s">
        <v>87</v>
      </c>
      <c r="L95">
        <v>0.58799999999999997</v>
      </c>
      <c r="M95">
        <v>0.55200000000000005</v>
      </c>
    </row>
    <row r="96" spans="1:13" x14ac:dyDescent="0.25">
      <c r="A96">
        <v>2017</v>
      </c>
      <c r="B96" t="s">
        <v>88</v>
      </c>
      <c r="C96" s="12">
        <v>0.36570000000000003</v>
      </c>
      <c r="E96">
        <v>2017</v>
      </c>
      <c r="F96" t="s">
        <v>88</v>
      </c>
      <c r="G96">
        <v>0.44429999999999997</v>
      </c>
      <c r="H96">
        <v>3668.75</v>
      </c>
      <c r="J96">
        <v>2018</v>
      </c>
      <c r="K96" t="s">
        <v>88</v>
      </c>
      <c r="L96">
        <v>0.50019999999999998</v>
      </c>
      <c r="M96">
        <v>0.44080000000000003</v>
      </c>
    </row>
    <row r="97" spans="1:13" x14ac:dyDescent="0.25">
      <c r="A97">
        <v>2017</v>
      </c>
      <c r="B97" t="s">
        <v>89</v>
      </c>
      <c r="C97" s="12">
        <v>0.46970000000000001</v>
      </c>
      <c r="E97">
        <v>2017</v>
      </c>
      <c r="F97" t="s">
        <v>89</v>
      </c>
      <c r="G97">
        <v>0.3453</v>
      </c>
      <c r="H97">
        <v>4850.9399999999996</v>
      </c>
      <c r="J97">
        <v>2018</v>
      </c>
      <c r="K97" t="s">
        <v>89</v>
      </c>
      <c r="L97">
        <v>0.34510000000000002</v>
      </c>
      <c r="M97">
        <v>0.3891</v>
      </c>
    </row>
    <row r="98" spans="1:13" x14ac:dyDescent="0.25">
      <c r="A98">
        <v>2017</v>
      </c>
      <c r="B98" t="s">
        <v>90</v>
      </c>
      <c r="C98" s="12">
        <v>0.51600000000000001</v>
      </c>
      <c r="E98">
        <v>2017</v>
      </c>
      <c r="F98" t="s">
        <v>90</v>
      </c>
      <c r="G98">
        <v>0.28460000000000002</v>
      </c>
      <c r="H98">
        <v>2659</v>
      </c>
      <c r="J98">
        <v>2018</v>
      </c>
      <c r="K98" t="s">
        <v>90</v>
      </c>
      <c r="L98">
        <v>0.13170000000000001</v>
      </c>
      <c r="M98">
        <v>9.3700000000000006E-2</v>
      </c>
    </row>
    <row r="99" spans="1:13" x14ac:dyDescent="0.25">
      <c r="A99">
        <v>2017</v>
      </c>
      <c r="B99" t="s">
        <v>91</v>
      </c>
      <c r="C99" s="12">
        <v>0.38069999999999998</v>
      </c>
      <c r="E99">
        <v>2017</v>
      </c>
      <c r="F99" t="s">
        <v>91</v>
      </c>
      <c r="G99">
        <v>0.43609999999999999</v>
      </c>
      <c r="H99">
        <v>3641.75</v>
      </c>
      <c r="J99">
        <v>2018</v>
      </c>
      <c r="K99" t="s">
        <v>91</v>
      </c>
      <c r="L99">
        <v>0.27160000000000001</v>
      </c>
      <c r="M99">
        <v>0.75139999999999996</v>
      </c>
    </row>
    <row r="100" spans="1:13" x14ac:dyDescent="0.25">
      <c r="A100">
        <v>2017</v>
      </c>
      <c r="B100" t="s">
        <v>92</v>
      </c>
      <c r="C100" s="12">
        <v>0.42699999999999999</v>
      </c>
      <c r="E100">
        <v>2017</v>
      </c>
      <c r="F100" t="s">
        <v>92</v>
      </c>
      <c r="G100">
        <v>0.22689999999999999</v>
      </c>
      <c r="H100">
        <v>4742.6000000000004</v>
      </c>
      <c r="J100">
        <v>2018</v>
      </c>
      <c r="K100" t="s">
        <v>92</v>
      </c>
      <c r="L100">
        <v>0.24879999999999999</v>
      </c>
      <c r="M100">
        <v>0.2792</v>
      </c>
    </row>
    <row r="101" spans="1:13" x14ac:dyDescent="0.25">
      <c r="A101">
        <v>2017</v>
      </c>
      <c r="B101" t="s">
        <v>93</v>
      </c>
      <c r="C101" s="12">
        <v>0.50619999999999998</v>
      </c>
      <c r="E101">
        <v>2017</v>
      </c>
      <c r="F101" t="s">
        <v>93</v>
      </c>
      <c r="G101">
        <v>0.27</v>
      </c>
      <c r="H101">
        <v>5049.79</v>
      </c>
      <c r="J101">
        <v>2018</v>
      </c>
      <c r="K101" t="s">
        <v>93</v>
      </c>
      <c r="L101">
        <v>0.29089999999999999</v>
      </c>
      <c r="M101">
        <v>0.53049999999999997</v>
      </c>
    </row>
    <row r="102" spans="1:13" x14ac:dyDescent="0.25">
      <c r="A102">
        <v>2017</v>
      </c>
      <c r="B102" t="s">
        <v>94</v>
      </c>
      <c r="C102" s="12">
        <v>0.4536</v>
      </c>
      <c r="E102">
        <v>2017</v>
      </c>
      <c r="F102" t="s">
        <v>94</v>
      </c>
      <c r="G102">
        <v>0.39610000000000001</v>
      </c>
      <c r="H102">
        <v>3291</v>
      </c>
      <c r="J102">
        <v>2018</v>
      </c>
      <c r="K102" t="s">
        <v>94</v>
      </c>
      <c r="L102">
        <v>0.45450000000000002</v>
      </c>
      <c r="M102">
        <v>0.38300000000000001</v>
      </c>
    </row>
    <row r="103" spans="1:13" x14ac:dyDescent="0.25">
      <c r="A103">
        <v>2017</v>
      </c>
      <c r="B103" t="s">
        <v>95</v>
      </c>
      <c r="C103" s="12">
        <v>0.5222</v>
      </c>
      <c r="E103">
        <v>2017</v>
      </c>
      <c r="F103" t="s">
        <v>95</v>
      </c>
      <c r="G103">
        <v>0.49</v>
      </c>
      <c r="H103">
        <v>5051</v>
      </c>
      <c r="J103">
        <v>2018</v>
      </c>
      <c r="K103" t="s">
        <v>95</v>
      </c>
      <c r="L103">
        <v>0.46700000000000003</v>
      </c>
      <c r="M103">
        <v>0.34789999999999999</v>
      </c>
    </row>
    <row r="104" spans="1:13" x14ac:dyDescent="0.25">
      <c r="A104">
        <v>2017</v>
      </c>
      <c r="B104" t="s">
        <v>96</v>
      </c>
      <c r="C104" s="12">
        <v>0.59950000000000003</v>
      </c>
      <c r="E104">
        <v>2017</v>
      </c>
      <c r="F104" t="s">
        <v>96</v>
      </c>
      <c r="G104">
        <v>0.47</v>
      </c>
      <c r="H104">
        <v>3566.41</v>
      </c>
      <c r="J104">
        <v>2018</v>
      </c>
      <c r="K104" t="s">
        <v>96</v>
      </c>
      <c r="L104">
        <v>0.52300000000000002</v>
      </c>
      <c r="M104">
        <v>0.59799999999999998</v>
      </c>
    </row>
    <row r="105" spans="1:13" x14ac:dyDescent="0.25">
      <c r="A105">
        <v>2017</v>
      </c>
      <c r="B105" t="s">
        <v>97</v>
      </c>
      <c r="C105" s="12">
        <v>0.58640000000000003</v>
      </c>
      <c r="E105">
        <v>2017</v>
      </c>
      <c r="F105" t="s">
        <v>97</v>
      </c>
      <c r="G105">
        <v>0.108</v>
      </c>
      <c r="H105">
        <v>3250</v>
      </c>
      <c r="J105">
        <v>2018</v>
      </c>
      <c r="K105" t="s">
        <v>97</v>
      </c>
      <c r="L105">
        <v>0.1164</v>
      </c>
      <c r="M105">
        <v>8.1699999999999995E-2</v>
      </c>
    </row>
    <row r="106" spans="1:13" x14ac:dyDescent="0.25">
      <c r="A106">
        <v>2018</v>
      </c>
      <c r="B106" t="s">
        <v>46</v>
      </c>
      <c r="C106" s="12">
        <v>0.36630000000000001</v>
      </c>
      <c r="E106">
        <v>2018</v>
      </c>
      <c r="F106" t="s">
        <v>46</v>
      </c>
      <c r="G106">
        <v>0.44979999999999998</v>
      </c>
      <c r="H106">
        <v>3772.68</v>
      </c>
      <c r="J106">
        <v>2019</v>
      </c>
      <c r="K106" t="s">
        <v>46</v>
      </c>
      <c r="L106">
        <v>0.42630000000000001</v>
      </c>
      <c r="M106">
        <v>0.38290000000000002</v>
      </c>
    </row>
    <row r="107" spans="1:13" x14ac:dyDescent="0.25">
      <c r="A107">
        <v>2018</v>
      </c>
      <c r="B107" t="s">
        <v>47</v>
      </c>
      <c r="C107" s="12">
        <v>0.23100000000000001</v>
      </c>
      <c r="E107">
        <v>2018</v>
      </c>
      <c r="F107" t="s">
        <v>47</v>
      </c>
      <c r="G107">
        <v>0.37380000000000002</v>
      </c>
      <c r="H107">
        <v>4300.26</v>
      </c>
      <c r="J107">
        <v>2019</v>
      </c>
      <c r="K107" t="s">
        <v>47</v>
      </c>
      <c r="L107">
        <v>0.35920000000000002</v>
      </c>
      <c r="M107">
        <v>0.22800000000000001</v>
      </c>
    </row>
    <row r="108" spans="1:13" x14ac:dyDescent="0.25">
      <c r="A108">
        <v>2018</v>
      </c>
      <c r="B108" t="s">
        <v>48</v>
      </c>
      <c r="C108" s="12">
        <v>0.49</v>
      </c>
      <c r="E108">
        <v>2018</v>
      </c>
      <c r="F108" t="s">
        <v>48</v>
      </c>
      <c r="G108">
        <v>0.52829999999999999</v>
      </c>
      <c r="H108">
        <v>6081</v>
      </c>
      <c r="J108">
        <v>2019</v>
      </c>
      <c r="K108" t="s">
        <v>48</v>
      </c>
      <c r="L108">
        <v>0.27350000000000002</v>
      </c>
      <c r="M108">
        <v>0.25109999999999999</v>
      </c>
    </row>
    <row r="109" spans="1:13" x14ac:dyDescent="0.25">
      <c r="A109">
        <v>2018</v>
      </c>
      <c r="B109" t="s">
        <v>49</v>
      </c>
      <c r="C109" s="12">
        <v>0.48199999999999998</v>
      </c>
      <c r="E109">
        <v>2018</v>
      </c>
      <c r="F109" t="s">
        <v>49</v>
      </c>
      <c r="G109">
        <v>0.43990000000000001</v>
      </c>
      <c r="H109">
        <v>5077.09</v>
      </c>
      <c r="J109">
        <v>2019</v>
      </c>
      <c r="K109" t="s">
        <v>49</v>
      </c>
      <c r="L109">
        <v>0.2082</v>
      </c>
      <c r="M109">
        <v>0.45319999999999999</v>
      </c>
    </row>
    <row r="110" spans="1:13" x14ac:dyDescent="0.25">
      <c r="A110">
        <v>2018</v>
      </c>
      <c r="B110" t="s">
        <v>50</v>
      </c>
      <c r="C110" s="12">
        <v>0.4582</v>
      </c>
      <c r="E110">
        <v>2018</v>
      </c>
      <c r="F110" t="s">
        <v>50</v>
      </c>
      <c r="G110">
        <v>0.18329999999999999</v>
      </c>
      <c r="H110">
        <v>4800</v>
      </c>
      <c r="J110">
        <v>2019</v>
      </c>
      <c r="K110" t="s">
        <v>50</v>
      </c>
      <c r="L110">
        <v>0.1618</v>
      </c>
      <c r="M110">
        <v>0.1226</v>
      </c>
    </row>
    <row r="111" spans="1:13" x14ac:dyDescent="0.25">
      <c r="A111">
        <v>2018</v>
      </c>
      <c r="B111" t="s">
        <v>51</v>
      </c>
      <c r="C111" s="12">
        <v>0.309</v>
      </c>
      <c r="E111">
        <v>2018</v>
      </c>
      <c r="F111" t="s">
        <v>51</v>
      </c>
      <c r="G111">
        <v>0.2145</v>
      </c>
      <c r="H111">
        <v>6195.81</v>
      </c>
      <c r="J111">
        <v>2019</v>
      </c>
      <c r="K111" t="s">
        <v>51</v>
      </c>
      <c r="L111">
        <v>0.1157</v>
      </c>
      <c r="M111">
        <v>0.17499999999999999</v>
      </c>
    </row>
    <row r="112" spans="1:13" x14ac:dyDescent="0.25">
      <c r="A112">
        <v>2018</v>
      </c>
      <c r="B112" t="s">
        <v>52</v>
      </c>
      <c r="C112" s="12">
        <v>0.44369999999999998</v>
      </c>
      <c r="E112">
        <v>2018</v>
      </c>
      <c r="F112" t="s">
        <v>52</v>
      </c>
      <c r="G112">
        <v>0.27400000000000002</v>
      </c>
      <c r="H112">
        <v>5137.87</v>
      </c>
      <c r="J112">
        <v>2019</v>
      </c>
      <c r="K112" t="s">
        <v>52</v>
      </c>
      <c r="L112">
        <v>0.30740000000000001</v>
      </c>
      <c r="M112">
        <v>0.32200000000000001</v>
      </c>
    </row>
    <row r="113" spans="1:13" x14ac:dyDescent="0.25">
      <c r="A113">
        <v>2018</v>
      </c>
      <c r="B113" t="s">
        <v>53</v>
      </c>
      <c r="C113" s="12">
        <v>0.64590000000000003</v>
      </c>
      <c r="E113">
        <v>2018</v>
      </c>
      <c r="F113" t="s">
        <v>53</v>
      </c>
      <c r="G113">
        <v>0.42880000000000001</v>
      </c>
      <c r="H113">
        <v>4160</v>
      </c>
      <c r="J113">
        <v>2019</v>
      </c>
      <c r="K113" t="s">
        <v>53</v>
      </c>
      <c r="L113">
        <v>0.43099999999999999</v>
      </c>
      <c r="M113">
        <v>0.3765</v>
      </c>
    </row>
    <row r="114" spans="1:13" x14ac:dyDescent="0.25">
      <c r="A114">
        <v>2018</v>
      </c>
      <c r="B114" t="s">
        <v>54</v>
      </c>
      <c r="C114" s="12">
        <v>0.498</v>
      </c>
      <c r="E114">
        <v>2018</v>
      </c>
      <c r="F114" t="s">
        <v>54</v>
      </c>
      <c r="G114">
        <v>0.21590000000000001</v>
      </c>
      <c r="H114">
        <v>6409</v>
      </c>
      <c r="J114">
        <v>2019</v>
      </c>
      <c r="K114" t="s">
        <v>54</v>
      </c>
      <c r="L114">
        <v>0.1201</v>
      </c>
      <c r="M114">
        <v>0.44869999999999999</v>
      </c>
    </row>
    <row r="115" spans="1:13" x14ac:dyDescent="0.25">
      <c r="A115">
        <v>2018</v>
      </c>
      <c r="B115" t="s">
        <v>55</v>
      </c>
      <c r="C115" s="12">
        <v>0.2495</v>
      </c>
      <c r="E115">
        <v>2018</v>
      </c>
      <c r="F115" t="s">
        <v>55</v>
      </c>
      <c r="G115">
        <v>0.26800000000000002</v>
      </c>
      <c r="H115">
        <v>4695</v>
      </c>
      <c r="J115">
        <v>2019</v>
      </c>
      <c r="K115" t="s">
        <v>55</v>
      </c>
      <c r="L115">
        <v>0.24049999999999999</v>
      </c>
      <c r="M115">
        <v>0.23200000000000001</v>
      </c>
    </row>
    <row r="116" spans="1:13" x14ac:dyDescent="0.25">
      <c r="A116">
        <v>2018</v>
      </c>
      <c r="B116" t="s">
        <v>56</v>
      </c>
      <c r="C116" s="12">
        <v>0.53400000000000003</v>
      </c>
      <c r="E116">
        <v>2018</v>
      </c>
      <c r="F116" t="s">
        <v>56</v>
      </c>
      <c r="G116">
        <v>0.42720000000000002</v>
      </c>
      <c r="H116">
        <v>3939.65</v>
      </c>
      <c r="J116">
        <v>2019</v>
      </c>
      <c r="K116" t="s">
        <v>56</v>
      </c>
      <c r="L116">
        <v>0.42580000000000001</v>
      </c>
      <c r="M116">
        <v>0.5998</v>
      </c>
    </row>
    <row r="117" spans="1:13" x14ac:dyDescent="0.25">
      <c r="A117">
        <v>2018</v>
      </c>
      <c r="B117" t="s">
        <v>57</v>
      </c>
      <c r="C117" s="12">
        <v>0.3851</v>
      </c>
      <c r="E117">
        <v>2018</v>
      </c>
      <c r="F117" t="s">
        <v>57</v>
      </c>
      <c r="G117">
        <v>0.16370000000000001</v>
      </c>
      <c r="H117">
        <v>7200</v>
      </c>
      <c r="J117">
        <v>2019</v>
      </c>
      <c r="K117" t="s">
        <v>57</v>
      </c>
      <c r="L117">
        <v>0.15190000000000001</v>
      </c>
      <c r="M117">
        <v>6.2399999999999997E-2</v>
      </c>
    </row>
    <row r="118" spans="1:13" x14ac:dyDescent="0.25">
      <c r="A118">
        <v>2018</v>
      </c>
      <c r="B118" t="s">
        <v>58</v>
      </c>
      <c r="C118" s="12">
        <v>0.35439999999999999</v>
      </c>
      <c r="E118">
        <v>2018</v>
      </c>
      <c r="F118" t="s">
        <v>58</v>
      </c>
      <c r="G118">
        <v>0.39150000000000001</v>
      </c>
      <c r="H118">
        <v>4570</v>
      </c>
      <c r="J118">
        <v>2019</v>
      </c>
      <c r="K118" t="s">
        <v>58</v>
      </c>
      <c r="L118">
        <v>0.34939999999999999</v>
      </c>
      <c r="M118">
        <v>0.4</v>
      </c>
    </row>
    <row r="119" spans="1:13" x14ac:dyDescent="0.25">
      <c r="A119">
        <v>2018</v>
      </c>
      <c r="B119" t="s">
        <v>59</v>
      </c>
      <c r="C119" s="12">
        <v>0.44600000000000001</v>
      </c>
      <c r="E119">
        <v>2018</v>
      </c>
      <c r="F119" t="s">
        <v>59</v>
      </c>
      <c r="G119">
        <v>0.27600000000000002</v>
      </c>
      <c r="H119">
        <v>4791</v>
      </c>
      <c r="J119">
        <v>2019</v>
      </c>
      <c r="K119" t="s">
        <v>59</v>
      </c>
      <c r="L119">
        <v>0.2671</v>
      </c>
      <c r="M119">
        <v>0.34860000000000002</v>
      </c>
    </row>
    <row r="120" spans="1:13" x14ac:dyDescent="0.25">
      <c r="A120">
        <v>2018</v>
      </c>
      <c r="B120" t="s">
        <v>60</v>
      </c>
      <c r="C120" s="12">
        <v>0.66830000000000001</v>
      </c>
      <c r="E120">
        <v>2018</v>
      </c>
      <c r="F120" t="s">
        <v>60</v>
      </c>
      <c r="G120">
        <v>0.52349999999999997</v>
      </c>
      <c r="H120">
        <v>4753</v>
      </c>
      <c r="J120">
        <v>2019</v>
      </c>
      <c r="K120" t="s">
        <v>60</v>
      </c>
      <c r="L120">
        <v>0.71340000000000003</v>
      </c>
      <c r="M120">
        <v>0.67830000000000001</v>
      </c>
    </row>
    <row r="121" spans="1:13" x14ac:dyDescent="0.25">
      <c r="A121">
        <v>2018</v>
      </c>
      <c r="B121" t="s">
        <v>61</v>
      </c>
      <c r="C121" s="12">
        <v>0.43840000000000001</v>
      </c>
      <c r="E121">
        <v>2018</v>
      </c>
      <c r="F121" t="s">
        <v>61</v>
      </c>
      <c r="G121">
        <v>0.5766</v>
      </c>
      <c r="H121">
        <v>5881.95</v>
      </c>
      <c r="J121">
        <v>2019</v>
      </c>
      <c r="K121" t="s">
        <v>61</v>
      </c>
      <c r="L121">
        <v>0.53169999999999995</v>
      </c>
      <c r="M121">
        <v>0.77180000000000004</v>
      </c>
    </row>
    <row r="122" spans="1:13" x14ac:dyDescent="0.25">
      <c r="A122">
        <v>2018</v>
      </c>
      <c r="B122" t="s">
        <v>62</v>
      </c>
      <c r="C122" s="12">
        <v>0.63529999999999998</v>
      </c>
      <c r="E122">
        <v>2018</v>
      </c>
      <c r="F122" t="s">
        <v>62</v>
      </c>
      <c r="G122">
        <v>0.48930000000000001</v>
      </c>
      <c r="H122">
        <v>5064.07</v>
      </c>
      <c r="J122">
        <v>2019</v>
      </c>
      <c r="K122" t="s">
        <v>62</v>
      </c>
      <c r="L122">
        <v>0.53080000000000005</v>
      </c>
      <c r="M122">
        <v>0.34960000000000002</v>
      </c>
    </row>
    <row r="123" spans="1:13" x14ac:dyDescent="0.25">
      <c r="A123">
        <v>2018</v>
      </c>
      <c r="B123" t="s">
        <v>63</v>
      </c>
      <c r="C123" s="12">
        <v>0.51100000000000001</v>
      </c>
      <c r="E123">
        <v>2018</v>
      </c>
      <c r="F123" t="s">
        <v>63</v>
      </c>
      <c r="G123">
        <v>0.35880000000000001</v>
      </c>
      <c r="H123">
        <v>4138</v>
      </c>
      <c r="J123">
        <v>2019</v>
      </c>
      <c r="K123" t="s">
        <v>63</v>
      </c>
      <c r="L123">
        <v>0.33839999999999998</v>
      </c>
      <c r="M123">
        <v>0.21990000000000001</v>
      </c>
    </row>
    <row r="124" spans="1:13" x14ac:dyDescent="0.25">
      <c r="A124">
        <v>2018</v>
      </c>
      <c r="B124" t="s">
        <v>64</v>
      </c>
      <c r="C124" s="12">
        <v>0.48920000000000002</v>
      </c>
      <c r="E124">
        <v>2018</v>
      </c>
      <c r="F124" t="s">
        <v>64</v>
      </c>
      <c r="G124">
        <v>0.18629999999999999</v>
      </c>
      <c r="H124">
        <v>3457.5</v>
      </c>
      <c r="J124">
        <v>2019</v>
      </c>
      <c r="K124" t="s">
        <v>64</v>
      </c>
      <c r="L124">
        <v>0.27339999999999998</v>
      </c>
      <c r="M124">
        <v>0.15340000000000001</v>
      </c>
    </row>
    <row r="125" spans="1:13" x14ac:dyDescent="0.25">
      <c r="A125">
        <v>2018</v>
      </c>
      <c r="B125" t="s">
        <v>65</v>
      </c>
      <c r="C125" s="12">
        <v>0.33779999999999999</v>
      </c>
      <c r="E125">
        <v>2018</v>
      </c>
      <c r="F125" t="s">
        <v>65</v>
      </c>
      <c r="G125">
        <v>0.35170000000000001</v>
      </c>
      <c r="H125">
        <v>4784.63</v>
      </c>
      <c r="J125">
        <v>2019</v>
      </c>
      <c r="K125" t="s">
        <v>65</v>
      </c>
      <c r="L125">
        <v>0.32100000000000001</v>
      </c>
      <c r="M125">
        <v>0.48070000000000002</v>
      </c>
    </row>
    <row r="126" spans="1:13" x14ac:dyDescent="0.25">
      <c r="A126">
        <v>2018</v>
      </c>
      <c r="B126" t="s">
        <v>66</v>
      </c>
      <c r="C126" s="12">
        <v>0.39789999999999998</v>
      </c>
      <c r="E126">
        <v>2018</v>
      </c>
      <c r="F126" t="s">
        <v>66</v>
      </c>
      <c r="G126">
        <v>0.32990000000000003</v>
      </c>
      <c r="H126">
        <v>5182</v>
      </c>
      <c r="J126">
        <v>2019</v>
      </c>
      <c r="K126" t="s">
        <v>66</v>
      </c>
      <c r="L126">
        <v>0.36930000000000002</v>
      </c>
      <c r="M126">
        <v>2.4799999999999999E-2</v>
      </c>
    </row>
    <row r="127" spans="1:13" x14ac:dyDescent="0.25">
      <c r="A127">
        <v>2018</v>
      </c>
      <c r="B127" t="s">
        <v>67</v>
      </c>
      <c r="C127" s="12">
        <v>0.46789999999999998</v>
      </c>
      <c r="E127">
        <v>2018</v>
      </c>
      <c r="F127" t="s">
        <v>67</v>
      </c>
      <c r="G127">
        <v>0.47320000000000001</v>
      </c>
      <c r="H127">
        <v>6743.99</v>
      </c>
      <c r="J127">
        <v>2019</v>
      </c>
      <c r="K127" t="s">
        <v>67</v>
      </c>
      <c r="L127">
        <v>0.4501</v>
      </c>
      <c r="M127">
        <v>0.28310000000000002</v>
      </c>
    </row>
    <row r="128" spans="1:13" x14ac:dyDescent="0.25">
      <c r="A128">
        <v>2018</v>
      </c>
      <c r="B128" t="s">
        <v>68</v>
      </c>
      <c r="C128" s="12">
        <v>0.50819999999999999</v>
      </c>
      <c r="E128">
        <v>2018</v>
      </c>
      <c r="F128" t="s">
        <v>68</v>
      </c>
      <c r="G128">
        <v>0.41670000000000001</v>
      </c>
      <c r="H128">
        <v>4693</v>
      </c>
      <c r="J128">
        <v>2019</v>
      </c>
      <c r="K128" t="s">
        <v>68</v>
      </c>
      <c r="L128">
        <v>0.3805</v>
      </c>
      <c r="M128">
        <v>0.39860000000000001</v>
      </c>
    </row>
    <row r="129" spans="1:13" x14ac:dyDescent="0.25">
      <c r="A129">
        <v>2018</v>
      </c>
      <c r="B129" t="s">
        <v>69</v>
      </c>
      <c r="C129" s="12">
        <v>0.42559999999999998</v>
      </c>
      <c r="E129">
        <v>2018</v>
      </c>
      <c r="F129" t="s">
        <v>69</v>
      </c>
      <c r="G129">
        <v>0.37740000000000001</v>
      </c>
      <c r="H129">
        <v>6070</v>
      </c>
      <c r="J129">
        <v>2019</v>
      </c>
      <c r="K129" t="s">
        <v>69</v>
      </c>
      <c r="L129">
        <v>0.35260000000000002</v>
      </c>
      <c r="M129">
        <v>0.1903</v>
      </c>
    </row>
    <row r="130" spans="1:13" x14ac:dyDescent="0.25">
      <c r="A130">
        <v>2018</v>
      </c>
      <c r="B130" t="s">
        <v>70</v>
      </c>
      <c r="C130" s="12">
        <v>0.49299999999999999</v>
      </c>
      <c r="E130">
        <v>2018</v>
      </c>
      <c r="F130" t="s">
        <v>70</v>
      </c>
      <c r="G130">
        <v>0.4803</v>
      </c>
      <c r="H130">
        <v>2934</v>
      </c>
      <c r="J130">
        <v>2019</v>
      </c>
      <c r="K130" t="s">
        <v>70</v>
      </c>
      <c r="L130">
        <v>0.47860000000000003</v>
      </c>
      <c r="M130">
        <v>0.46110000000000001</v>
      </c>
    </row>
    <row r="131" spans="1:13" x14ac:dyDescent="0.25">
      <c r="A131">
        <v>2018</v>
      </c>
      <c r="B131" t="s">
        <v>71</v>
      </c>
      <c r="C131" s="12">
        <v>0.60199999999999998</v>
      </c>
      <c r="E131">
        <v>2018</v>
      </c>
      <c r="F131" t="s">
        <v>71</v>
      </c>
      <c r="G131">
        <v>0.443</v>
      </c>
      <c r="H131">
        <v>4538.9399999999996</v>
      </c>
      <c r="J131">
        <v>2019</v>
      </c>
      <c r="K131" t="s">
        <v>71</v>
      </c>
      <c r="L131">
        <v>0.40139999999999998</v>
      </c>
      <c r="M131">
        <v>0.40810000000000002</v>
      </c>
    </row>
    <row r="132" spans="1:13" x14ac:dyDescent="0.25">
      <c r="A132">
        <v>2018</v>
      </c>
      <c r="B132" t="s">
        <v>72</v>
      </c>
      <c r="C132" s="12">
        <v>0.54</v>
      </c>
      <c r="E132">
        <v>2018</v>
      </c>
      <c r="F132" t="s">
        <v>72</v>
      </c>
      <c r="G132">
        <v>0.35709999999999997</v>
      </c>
      <c r="H132">
        <v>3578</v>
      </c>
      <c r="J132">
        <v>2019</v>
      </c>
      <c r="K132" t="s">
        <v>72</v>
      </c>
      <c r="L132">
        <v>0.38080000000000003</v>
      </c>
      <c r="M132">
        <v>0.27510000000000001</v>
      </c>
    </row>
    <row r="133" spans="1:13" x14ac:dyDescent="0.25">
      <c r="A133">
        <v>2018</v>
      </c>
      <c r="B133" t="s">
        <v>73</v>
      </c>
      <c r="C133" s="12">
        <v>0.41399999999999998</v>
      </c>
      <c r="E133">
        <v>2018</v>
      </c>
      <c r="F133" t="s">
        <v>73</v>
      </c>
      <c r="G133">
        <v>0.4839</v>
      </c>
      <c r="H133">
        <v>6893.29</v>
      </c>
      <c r="J133">
        <v>2019</v>
      </c>
      <c r="K133" t="s">
        <v>73</v>
      </c>
      <c r="L133">
        <v>0.48820000000000002</v>
      </c>
      <c r="M133">
        <v>0.43880000000000002</v>
      </c>
    </row>
    <row r="134" spans="1:13" x14ac:dyDescent="0.25">
      <c r="A134">
        <v>2018</v>
      </c>
      <c r="B134" t="s">
        <v>74</v>
      </c>
      <c r="C134" s="12">
        <v>0.41199999999999998</v>
      </c>
      <c r="E134">
        <v>2018</v>
      </c>
      <c r="F134" t="s">
        <v>74</v>
      </c>
      <c r="G134">
        <v>0.36509999999999998</v>
      </c>
      <c r="H134">
        <v>5980</v>
      </c>
      <c r="J134">
        <v>2019</v>
      </c>
      <c r="K134" t="s">
        <v>74</v>
      </c>
      <c r="L134">
        <v>0.25690000000000002</v>
      </c>
      <c r="M134">
        <v>0.46839999999999998</v>
      </c>
    </row>
    <row r="135" spans="1:13" x14ac:dyDescent="0.25">
      <c r="A135">
        <v>2018</v>
      </c>
      <c r="B135" t="s">
        <v>75</v>
      </c>
      <c r="C135" s="12">
        <v>0.28199999999999997</v>
      </c>
      <c r="E135">
        <v>2018</v>
      </c>
      <c r="F135" t="s">
        <v>75</v>
      </c>
      <c r="G135">
        <v>0.221</v>
      </c>
      <c r="H135">
        <v>5850</v>
      </c>
      <c r="J135">
        <v>2019</v>
      </c>
      <c r="K135" t="s">
        <v>75</v>
      </c>
      <c r="L135">
        <v>0.14130000000000001</v>
      </c>
      <c r="M135">
        <v>0.1565</v>
      </c>
    </row>
    <row r="136" spans="1:13" x14ac:dyDescent="0.25">
      <c r="A136">
        <v>2018</v>
      </c>
      <c r="B136" t="s">
        <v>76</v>
      </c>
      <c r="C136" s="12">
        <v>0.58499999999999996</v>
      </c>
      <c r="E136">
        <v>2018</v>
      </c>
      <c r="F136" t="s">
        <v>76</v>
      </c>
      <c r="G136">
        <v>0.43559999999999999</v>
      </c>
      <c r="H136">
        <v>5930.73</v>
      </c>
      <c r="J136">
        <v>2019</v>
      </c>
      <c r="K136" t="s">
        <v>76</v>
      </c>
      <c r="L136">
        <v>0.39250000000000002</v>
      </c>
      <c r="M136">
        <v>0.34160000000000001</v>
      </c>
    </row>
    <row r="137" spans="1:13" x14ac:dyDescent="0.25">
      <c r="A137">
        <v>2018</v>
      </c>
      <c r="B137" t="s">
        <v>77</v>
      </c>
      <c r="C137" s="12">
        <v>0.35599999999999998</v>
      </c>
      <c r="E137">
        <v>2018</v>
      </c>
      <c r="F137" t="s">
        <v>77</v>
      </c>
      <c r="G137">
        <v>0.28100000000000003</v>
      </c>
      <c r="H137">
        <v>3438.5</v>
      </c>
      <c r="J137">
        <v>2019</v>
      </c>
      <c r="K137" t="s">
        <v>77</v>
      </c>
      <c r="L137">
        <v>0.1052</v>
      </c>
      <c r="M137">
        <v>0.2722</v>
      </c>
    </row>
    <row r="138" spans="1:13" x14ac:dyDescent="0.25">
      <c r="A138">
        <v>2018</v>
      </c>
      <c r="B138" t="s">
        <v>78</v>
      </c>
      <c r="C138" s="12">
        <v>0.61919999999999997</v>
      </c>
      <c r="E138">
        <v>2018</v>
      </c>
      <c r="F138" t="s">
        <v>78</v>
      </c>
      <c r="G138">
        <v>0.1426</v>
      </c>
      <c r="H138">
        <v>5460</v>
      </c>
      <c r="J138">
        <v>2019</v>
      </c>
      <c r="K138" t="s">
        <v>78</v>
      </c>
      <c r="L138">
        <v>0.26640000000000003</v>
      </c>
      <c r="M138">
        <v>0.49609999999999999</v>
      </c>
    </row>
    <row r="139" spans="1:13" x14ac:dyDescent="0.25">
      <c r="A139">
        <v>2018</v>
      </c>
      <c r="B139" t="s">
        <v>79</v>
      </c>
      <c r="C139" s="12">
        <v>0.44879999999999998</v>
      </c>
      <c r="E139">
        <v>2018</v>
      </c>
      <c r="F139" t="s">
        <v>79</v>
      </c>
      <c r="G139">
        <v>0.3458</v>
      </c>
      <c r="H139">
        <v>3788</v>
      </c>
      <c r="J139">
        <v>2019</v>
      </c>
      <c r="K139" t="s">
        <v>79</v>
      </c>
      <c r="L139">
        <v>0.31169999999999998</v>
      </c>
      <c r="M139">
        <v>0.24879999999999999</v>
      </c>
    </row>
    <row r="140" spans="1:13" x14ac:dyDescent="0.25">
      <c r="A140">
        <v>2018</v>
      </c>
      <c r="B140" t="s">
        <v>80</v>
      </c>
      <c r="C140" s="12">
        <v>0.42599999999999999</v>
      </c>
      <c r="E140">
        <v>2018</v>
      </c>
      <c r="F140" t="s">
        <v>80</v>
      </c>
      <c r="G140">
        <v>0.53859999999999997</v>
      </c>
      <c r="H140">
        <v>5200</v>
      </c>
      <c r="J140">
        <v>2019</v>
      </c>
      <c r="K140" t="s">
        <v>80</v>
      </c>
      <c r="L140">
        <v>0.50560000000000005</v>
      </c>
      <c r="M140">
        <v>0.54210000000000003</v>
      </c>
    </row>
    <row r="141" spans="1:13" x14ac:dyDescent="0.25">
      <c r="A141">
        <v>2018</v>
      </c>
      <c r="B141" t="s">
        <v>81</v>
      </c>
      <c r="C141" s="12">
        <v>0.625</v>
      </c>
      <c r="E141">
        <v>2018</v>
      </c>
      <c r="F141" t="s">
        <v>81</v>
      </c>
      <c r="G141">
        <v>0.47489999999999999</v>
      </c>
      <c r="H141">
        <v>4397</v>
      </c>
      <c r="J141">
        <v>2019</v>
      </c>
      <c r="K141" t="s">
        <v>81</v>
      </c>
      <c r="L141">
        <v>0.4219</v>
      </c>
      <c r="M141">
        <v>0.1925</v>
      </c>
    </row>
    <row r="142" spans="1:13" x14ac:dyDescent="0.25">
      <c r="A142">
        <v>2018</v>
      </c>
      <c r="B142" t="s">
        <v>82</v>
      </c>
      <c r="C142" s="12">
        <v>0.39600000000000002</v>
      </c>
      <c r="E142">
        <v>2018</v>
      </c>
      <c r="F142" t="s">
        <v>82</v>
      </c>
      <c r="G142">
        <v>0.35499999999999998</v>
      </c>
      <c r="H142">
        <v>3769.5</v>
      </c>
      <c r="J142">
        <v>2019</v>
      </c>
      <c r="K142" t="s">
        <v>82</v>
      </c>
      <c r="L142">
        <v>0.36149999999999999</v>
      </c>
      <c r="M142">
        <v>0.23760000000000001</v>
      </c>
    </row>
    <row r="143" spans="1:13" x14ac:dyDescent="0.25">
      <c r="A143">
        <v>2018</v>
      </c>
      <c r="B143" t="s">
        <v>83</v>
      </c>
      <c r="C143" s="12">
        <v>0.47499999999999998</v>
      </c>
      <c r="E143">
        <v>2018</v>
      </c>
      <c r="F143" t="s">
        <v>83</v>
      </c>
      <c r="G143">
        <v>0.49199999999999999</v>
      </c>
      <c r="H143">
        <v>3614.78</v>
      </c>
      <c r="J143">
        <v>2019</v>
      </c>
      <c r="K143" t="s">
        <v>83</v>
      </c>
      <c r="L143">
        <v>0.18360000000000001</v>
      </c>
      <c r="M143">
        <v>8.2799999999999999E-2</v>
      </c>
    </row>
    <row r="144" spans="1:13" x14ac:dyDescent="0.25">
      <c r="A144">
        <v>2018</v>
      </c>
      <c r="B144" t="s">
        <v>84</v>
      </c>
      <c r="C144" s="12">
        <v>0.4385</v>
      </c>
      <c r="E144">
        <v>2018</v>
      </c>
      <c r="F144" t="s">
        <v>84</v>
      </c>
      <c r="G144">
        <v>0.52359999999999995</v>
      </c>
      <c r="H144">
        <v>5120.66</v>
      </c>
      <c r="J144">
        <v>2019</v>
      </c>
      <c r="K144" t="s">
        <v>84</v>
      </c>
      <c r="L144">
        <v>0.46729999999999999</v>
      </c>
      <c r="M144">
        <v>0.36299999999999999</v>
      </c>
    </row>
    <row r="145" spans="1:13" x14ac:dyDescent="0.25">
      <c r="A145">
        <v>2018</v>
      </c>
      <c r="B145" t="s">
        <v>85</v>
      </c>
      <c r="C145" s="12">
        <v>0.53</v>
      </c>
      <c r="E145">
        <v>2018</v>
      </c>
      <c r="F145" t="s">
        <v>85</v>
      </c>
      <c r="G145">
        <v>0.28000000000000003</v>
      </c>
      <c r="H145">
        <v>4547.96</v>
      </c>
      <c r="J145">
        <v>2019</v>
      </c>
      <c r="K145" t="s">
        <v>85</v>
      </c>
      <c r="L145">
        <v>0.35589999999999999</v>
      </c>
      <c r="M145">
        <v>0.13639999999999999</v>
      </c>
    </row>
    <row r="146" spans="1:13" x14ac:dyDescent="0.25">
      <c r="A146">
        <v>2018</v>
      </c>
      <c r="B146" t="s">
        <v>86</v>
      </c>
      <c r="C146" s="12">
        <v>0.44400000000000001</v>
      </c>
      <c r="E146">
        <v>2018</v>
      </c>
      <c r="F146" t="s">
        <v>86</v>
      </c>
      <c r="G146">
        <v>0.3649</v>
      </c>
      <c r="H146">
        <v>2500</v>
      </c>
      <c r="J146">
        <v>2019</v>
      </c>
      <c r="K146" t="s">
        <v>86</v>
      </c>
      <c r="L146">
        <v>0.27229999999999999</v>
      </c>
      <c r="M146">
        <v>0.40289999999999998</v>
      </c>
    </row>
    <row r="147" spans="1:13" x14ac:dyDescent="0.25">
      <c r="A147">
        <v>2018</v>
      </c>
      <c r="B147" t="s">
        <v>87</v>
      </c>
      <c r="C147" s="12">
        <v>0.40799999999999997</v>
      </c>
      <c r="E147">
        <v>2018</v>
      </c>
      <c r="F147" t="s">
        <v>87</v>
      </c>
      <c r="G147">
        <v>0.5585</v>
      </c>
      <c r="H147">
        <v>6151.15</v>
      </c>
      <c r="J147">
        <v>2019</v>
      </c>
      <c r="K147" t="s">
        <v>87</v>
      </c>
      <c r="L147">
        <v>0.4995</v>
      </c>
      <c r="M147">
        <v>0.43419999999999997</v>
      </c>
    </row>
    <row r="148" spans="1:13" x14ac:dyDescent="0.25">
      <c r="A148">
        <v>2018</v>
      </c>
      <c r="B148" t="s">
        <v>88</v>
      </c>
      <c r="C148" s="12">
        <v>0.37869999999999998</v>
      </c>
      <c r="E148">
        <v>2018</v>
      </c>
      <c r="F148" t="s">
        <v>88</v>
      </c>
      <c r="G148">
        <v>0.52959999999999996</v>
      </c>
      <c r="H148">
        <v>4024.74</v>
      </c>
      <c r="J148">
        <v>2019</v>
      </c>
      <c r="K148" t="s">
        <v>88</v>
      </c>
      <c r="L148">
        <v>0.48920000000000002</v>
      </c>
      <c r="M148">
        <v>0.4032</v>
      </c>
    </row>
    <row r="149" spans="1:13" x14ac:dyDescent="0.25">
      <c r="A149">
        <v>2018</v>
      </c>
      <c r="B149" t="s">
        <v>89</v>
      </c>
      <c r="C149" s="12">
        <v>0.44019999999999998</v>
      </c>
      <c r="E149">
        <v>2018</v>
      </c>
      <c r="F149" t="s">
        <v>89</v>
      </c>
      <c r="G149">
        <v>0.34150000000000003</v>
      </c>
      <c r="H149">
        <v>5016.53</v>
      </c>
      <c r="J149">
        <v>2019</v>
      </c>
      <c r="K149" t="s">
        <v>89</v>
      </c>
      <c r="L149">
        <v>0.3392</v>
      </c>
      <c r="M149">
        <v>0.4128</v>
      </c>
    </row>
    <row r="150" spans="1:13" x14ac:dyDescent="0.25">
      <c r="A150">
        <v>2018</v>
      </c>
      <c r="B150" t="s">
        <v>90</v>
      </c>
      <c r="C150" s="12">
        <v>0.46439999999999998</v>
      </c>
      <c r="E150">
        <v>2018</v>
      </c>
      <c r="F150" t="s">
        <v>90</v>
      </c>
      <c r="G150">
        <v>0.27250000000000002</v>
      </c>
      <c r="H150">
        <v>4652</v>
      </c>
      <c r="J150">
        <v>2019</v>
      </c>
      <c r="K150" t="s">
        <v>90</v>
      </c>
      <c r="L150">
        <v>0.2215</v>
      </c>
      <c r="M150">
        <v>8.1500000000000003E-2</v>
      </c>
    </row>
    <row r="151" spans="1:13" x14ac:dyDescent="0.25">
      <c r="A151">
        <v>2018</v>
      </c>
      <c r="B151" t="s">
        <v>91</v>
      </c>
      <c r="C151" s="12">
        <v>0.39029999999999998</v>
      </c>
      <c r="E151">
        <v>2018</v>
      </c>
      <c r="F151" t="s">
        <v>91</v>
      </c>
      <c r="G151">
        <v>0.42249999999999999</v>
      </c>
      <c r="H151">
        <v>3680.95</v>
      </c>
      <c r="J151">
        <v>2019</v>
      </c>
      <c r="K151" t="s">
        <v>91</v>
      </c>
      <c r="L151">
        <v>0.37290000000000001</v>
      </c>
      <c r="M151">
        <v>0.73399999999999999</v>
      </c>
    </row>
    <row r="152" spans="1:13" x14ac:dyDescent="0.25">
      <c r="A152">
        <v>2018</v>
      </c>
      <c r="B152" t="s">
        <v>92</v>
      </c>
      <c r="C152" s="12">
        <v>0.36309999999999998</v>
      </c>
      <c r="E152">
        <v>2018</v>
      </c>
      <c r="F152" t="s">
        <v>92</v>
      </c>
      <c r="G152">
        <v>0.24809999999999999</v>
      </c>
      <c r="H152">
        <v>5197.34</v>
      </c>
      <c r="J152">
        <v>2019</v>
      </c>
      <c r="K152" t="s">
        <v>92</v>
      </c>
      <c r="L152">
        <v>0.23930000000000001</v>
      </c>
      <c r="M152">
        <v>0.26050000000000001</v>
      </c>
    </row>
    <row r="153" spans="1:13" x14ac:dyDescent="0.25">
      <c r="A153">
        <v>2018</v>
      </c>
      <c r="B153" t="s">
        <v>93</v>
      </c>
      <c r="C153" s="12">
        <v>0.44</v>
      </c>
      <c r="E153">
        <v>2018</v>
      </c>
      <c r="F153" t="s">
        <v>93</v>
      </c>
      <c r="G153">
        <v>0.28760000000000002</v>
      </c>
      <c r="H153">
        <v>5425.07</v>
      </c>
      <c r="J153">
        <v>2019</v>
      </c>
      <c r="K153" t="s">
        <v>93</v>
      </c>
      <c r="L153">
        <v>0.3422</v>
      </c>
      <c r="M153">
        <v>0.62960000000000005</v>
      </c>
    </row>
    <row r="154" spans="1:13" x14ac:dyDescent="0.25">
      <c r="A154">
        <v>2018</v>
      </c>
      <c r="B154" t="s">
        <v>94</v>
      </c>
      <c r="C154" s="12">
        <v>0.59089999999999998</v>
      </c>
      <c r="E154">
        <v>2018</v>
      </c>
      <c r="F154" t="s">
        <v>94</v>
      </c>
      <c r="G154">
        <v>0.42099999999999999</v>
      </c>
      <c r="H154">
        <v>3560.16</v>
      </c>
      <c r="J154">
        <v>2019</v>
      </c>
      <c r="K154" t="s">
        <v>94</v>
      </c>
      <c r="L154">
        <v>0.35659999999999997</v>
      </c>
      <c r="M154">
        <v>0.39529999999999998</v>
      </c>
    </row>
    <row r="155" spans="1:13" x14ac:dyDescent="0.25">
      <c r="A155">
        <v>2018</v>
      </c>
      <c r="B155" t="s">
        <v>95</v>
      </c>
      <c r="C155" s="12">
        <v>0.54100000000000004</v>
      </c>
      <c r="E155">
        <v>2018</v>
      </c>
      <c r="F155" t="s">
        <v>95</v>
      </c>
      <c r="G155">
        <v>0.46689999999999998</v>
      </c>
      <c r="H155">
        <v>5057</v>
      </c>
      <c r="J155">
        <v>2019</v>
      </c>
      <c r="K155" t="s">
        <v>95</v>
      </c>
      <c r="L155">
        <v>0.42930000000000001</v>
      </c>
      <c r="M155">
        <v>0.38379999999999997</v>
      </c>
    </row>
    <row r="156" spans="1:13" x14ac:dyDescent="0.25">
      <c r="A156">
        <v>2018</v>
      </c>
      <c r="B156" t="s">
        <v>96</v>
      </c>
      <c r="C156" s="12">
        <v>0.58399999999999996</v>
      </c>
      <c r="E156">
        <v>2018</v>
      </c>
      <c r="F156" t="s">
        <v>96</v>
      </c>
      <c r="G156">
        <v>0.51900000000000002</v>
      </c>
      <c r="H156">
        <v>3954.92</v>
      </c>
      <c r="J156">
        <v>2019</v>
      </c>
      <c r="K156" t="s">
        <v>96</v>
      </c>
      <c r="L156">
        <v>0.51349999999999996</v>
      </c>
      <c r="M156">
        <v>0.58160000000000001</v>
      </c>
    </row>
    <row r="157" spans="1:13" x14ac:dyDescent="0.25">
      <c r="A157">
        <v>2018</v>
      </c>
      <c r="B157" t="s">
        <v>97</v>
      </c>
      <c r="C157" s="12">
        <v>0.60629999999999995</v>
      </c>
      <c r="E157">
        <v>2018</v>
      </c>
      <c r="F157" t="s">
        <v>97</v>
      </c>
      <c r="G157">
        <v>1.4800000000000001E-2</v>
      </c>
      <c r="H157">
        <v>1740</v>
      </c>
      <c r="J157">
        <v>2019</v>
      </c>
      <c r="K157" t="s">
        <v>97</v>
      </c>
      <c r="L157">
        <v>0.1366</v>
      </c>
      <c r="M157">
        <v>0.1072</v>
      </c>
    </row>
    <row r="158" spans="1:13" x14ac:dyDescent="0.25">
      <c r="A158">
        <v>2019</v>
      </c>
      <c r="B158" t="s">
        <v>46</v>
      </c>
      <c r="C158" s="12">
        <v>0.2928</v>
      </c>
      <c r="E158">
        <v>2019</v>
      </c>
      <c r="F158" t="s">
        <v>46</v>
      </c>
      <c r="G158">
        <v>0.40689999999999998</v>
      </c>
      <c r="H158">
        <v>3844.5</v>
      </c>
      <c r="J158">
        <v>2020</v>
      </c>
      <c r="K158" t="s">
        <v>46</v>
      </c>
      <c r="L158">
        <v>0.42570000000000002</v>
      </c>
      <c r="M158">
        <v>0.39419999999999999</v>
      </c>
    </row>
    <row r="159" spans="1:13" x14ac:dyDescent="0.25">
      <c r="A159">
        <v>2019</v>
      </c>
      <c r="B159" t="s">
        <v>47</v>
      </c>
      <c r="C159" s="12">
        <v>9.7799999999999998E-2</v>
      </c>
      <c r="E159">
        <v>2019</v>
      </c>
      <c r="F159" t="s">
        <v>47</v>
      </c>
      <c r="G159">
        <v>0.3805</v>
      </c>
      <c r="H159">
        <v>4721.9399999999996</v>
      </c>
      <c r="J159">
        <v>2020</v>
      </c>
      <c r="K159" t="s">
        <v>47</v>
      </c>
      <c r="L159">
        <v>0.4022</v>
      </c>
      <c r="M159">
        <v>0.21870000000000001</v>
      </c>
    </row>
    <row r="160" spans="1:13" x14ac:dyDescent="0.25">
      <c r="A160">
        <v>2019</v>
      </c>
      <c r="B160" t="s">
        <v>48</v>
      </c>
      <c r="C160" s="12">
        <v>0.40389999999999998</v>
      </c>
      <c r="E160">
        <v>2019</v>
      </c>
      <c r="F160" t="s">
        <v>48</v>
      </c>
      <c r="G160">
        <v>0.4909</v>
      </c>
      <c r="H160">
        <v>6618</v>
      </c>
      <c r="J160">
        <v>2020</v>
      </c>
      <c r="K160" t="s">
        <v>48</v>
      </c>
      <c r="L160">
        <v>0.48809999999999998</v>
      </c>
      <c r="M160">
        <v>0.15640000000000001</v>
      </c>
    </row>
    <row r="161" spans="1:13" x14ac:dyDescent="0.25">
      <c r="A161">
        <v>2019</v>
      </c>
      <c r="B161" t="s">
        <v>49</v>
      </c>
      <c r="C161" s="12">
        <v>0.47089999999999999</v>
      </c>
      <c r="E161">
        <v>2019</v>
      </c>
      <c r="F161" t="s">
        <v>49</v>
      </c>
      <c r="G161">
        <v>0.40920000000000001</v>
      </c>
      <c r="H161">
        <v>4438.08</v>
      </c>
      <c r="J161">
        <v>2020</v>
      </c>
      <c r="K161" t="s">
        <v>49</v>
      </c>
      <c r="L161">
        <v>0.42280000000000001</v>
      </c>
      <c r="M161">
        <v>0.43020000000000003</v>
      </c>
    </row>
    <row r="162" spans="1:13" x14ac:dyDescent="0.25">
      <c r="A162">
        <v>2019</v>
      </c>
      <c r="B162" t="s">
        <v>50</v>
      </c>
      <c r="C162" s="12">
        <v>0.38779999999999998</v>
      </c>
      <c r="E162">
        <v>2019</v>
      </c>
      <c r="F162" t="s">
        <v>50</v>
      </c>
      <c r="G162">
        <v>0.18490000000000001</v>
      </c>
      <c r="H162">
        <v>5375</v>
      </c>
      <c r="J162">
        <v>2020</v>
      </c>
      <c r="K162" t="s">
        <v>50</v>
      </c>
      <c r="L162">
        <v>0.19070000000000001</v>
      </c>
      <c r="M162">
        <v>5.7599999999999998E-2</v>
      </c>
    </row>
    <row r="163" spans="1:13" x14ac:dyDescent="0.25">
      <c r="A163">
        <v>2019</v>
      </c>
      <c r="B163" t="s">
        <v>51</v>
      </c>
      <c r="C163" s="12">
        <v>0.2329</v>
      </c>
      <c r="E163">
        <v>2019</v>
      </c>
      <c r="F163" t="s">
        <v>51</v>
      </c>
      <c r="G163">
        <v>0.2147</v>
      </c>
      <c r="H163">
        <v>5942.5</v>
      </c>
      <c r="J163">
        <v>2020</v>
      </c>
      <c r="K163" t="s">
        <v>51</v>
      </c>
      <c r="L163">
        <v>0.19819999999999999</v>
      </c>
      <c r="M163">
        <v>0.22720000000000001</v>
      </c>
    </row>
    <row r="164" spans="1:13" x14ac:dyDescent="0.25">
      <c r="A164">
        <v>2019</v>
      </c>
      <c r="B164" t="s">
        <v>52</v>
      </c>
      <c r="C164" s="12">
        <v>0.28599999999999998</v>
      </c>
      <c r="E164">
        <v>2019</v>
      </c>
      <c r="F164" t="s">
        <v>52</v>
      </c>
      <c r="G164">
        <v>0.28720000000000001</v>
      </c>
      <c r="H164">
        <v>4738.8</v>
      </c>
      <c r="J164">
        <v>2020</v>
      </c>
      <c r="K164" t="s">
        <v>52</v>
      </c>
      <c r="L164">
        <v>0.31940000000000002</v>
      </c>
      <c r="M164">
        <v>0.2394</v>
      </c>
    </row>
    <row r="165" spans="1:13" x14ac:dyDescent="0.25">
      <c r="A165">
        <v>2019</v>
      </c>
      <c r="B165" t="s">
        <v>53</v>
      </c>
      <c r="C165" s="12">
        <v>0.44790000000000002</v>
      </c>
      <c r="E165">
        <v>2019</v>
      </c>
      <c r="F165" t="s">
        <v>53</v>
      </c>
      <c r="G165">
        <v>0.4017</v>
      </c>
      <c r="H165">
        <v>6021</v>
      </c>
      <c r="J165">
        <v>2020</v>
      </c>
      <c r="K165" t="s">
        <v>53</v>
      </c>
      <c r="L165">
        <v>0.27560000000000001</v>
      </c>
      <c r="M165">
        <v>0.66659999999999997</v>
      </c>
    </row>
    <row r="166" spans="1:13" x14ac:dyDescent="0.25">
      <c r="A166">
        <v>2019</v>
      </c>
      <c r="B166" t="s">
        <v>54</v>
      </c>
      <c r="C166" s="12">
        <v>0.41599999999999998</v>
      </c>
      <c r="E166">
        <v>2019</v>
      </c>
      <c r="F166" t="s">
        <v>54</v>
      </c>
      <c r="G166">
        <v>0.1512</v>
      </c>
      <c r="H166">
        <v>6890</v>
      </c>
      <c r="J166">
        <v>2020</v>
      </c>
      <c r="K166" t="s">
        <v>54</v>
      </c>
      <c r="L166">
        <v>0.26640000000000003</v>
      </c>
      <c r="M166">
        <v>0.33079999999999998</v>
      </c>
    </row>
    <row r="167" spans="1:13" x14ac:dyDescent="0.25">
      <c r="A167">
        <v>2019</v>
      </c>
      <c r="B167" t="s">
        <v>55</v>
      </c>
      <c r="C167" s="12">
        <v>0.219</v>
      </c>
      <c r="E167">
        <v>2019</v>
      </c>
      <c r="F167" t="s">
        <v>55</v>
      </c>
      <c r="G167">
        <v>0.24</v>
      </c>
      <c r="H167">
        <v>4617</v>
      </c>
      <c r="J167">
        <v>2020</v>
      </c>
      <c r="K167" t="s">
        <v>55</v>
      </c>
      <c r="L167">
        <v>0.2641</v>
      </c>
      <c r="M167">
        <v>0.21829999999999999</v>
      </c>
    </row>
    <row r="168" spans="1:13" x14ac:dyDescent="0.25">
      <c r="A168">
        <v>2019</v>
      </c>
      <c r="B168" t="s">
        <v>56</v>
      </c>
      <c r="C168" s="12">
        <v>0.37490000000000001</v>
      </c>
      <c r="E168">
        <v>2019</v>
      </c>
      <c r="F168" t="s">
        <v>56</v>
      </c>
      <c r="G168">
        <v>0.4138</v>
      </c>
      <c r="H168">
        <v>4234.13</v>
      </c>
      <c r="J168">
        <v>2020</v>
      </c>
      <c r="K168" t="s">
        <v>56</v>
      </c>
      <c r="L168">
        <v>0.44209999999999999</v>
      </c>
      <c r="M168">
        <v>0.5857</v>
      </c>
    </row>
    <row r="169" spans="1:13" x14ac:dyDescent="0.25">
      <c r="A169">
        <v>2019</v>
      </c>
      <c r="B169" t="s">
        <v>57</v>
      </c>
      <c r="C169" s="12">
        <v>0.2989</v>
      </c>
      <c r="E169">
        <v>2019</v>
      </c>
      <c r="F169" t="s">
        <v>57</v>
      </c>
      <c r="G169">
        <v>0.16300000000000001</v>
      </c>
      <c r="H169">
        <v>7930.5</v>
      </c>
      <c r="J169">
        <v>2020</v>
      </c>
      <c r="K169" t="s">
        <v>57</v>
      </c>
      <c r="L169">
        <v>9.7199999999999995E-2</v>
      </c>
      <c r="M169">
        <v>5.2200000000000003E-2</v>
      </c>
    </row>
    <row r="170" spans="1:13" x14ac:dyDescent="0.25">
      <c r="A170">
        <v>2019</v>
      </c>
      <c r="B170" t="s">
        <v>58</v>
      </c>
      <c r="C170" s="12">
        <v>0.28699999999999998</v>
      </c>
      <c r="E170">
        <v>2019</v>
      </c>
      <c r="F170" t="s">
        <v>58</v>
      </c>
      <c r="G170">
        <v>0.32029999999999997</v>
      </c>
      <c r="H170">
        <v>5853.12</v>
      </c>
      <c r="J170">
        <v>2020</v>
      </c>
      <c r="K170" t="s">
        <v>58</v>
      </c>
      <c r="L170">
        <v>0.40570000000000001</v>
      </c>
      <c r="M170">
        <v>0.28839999999999999</v>
      </c>
    </row>
    <row r="171" spans="1:13" x14ac:dyDescent="0.25">
      <c r="A171">
        <v>2019</v>
      </c>
      <c r="B171" t="s">
        <v>59</v>
      </c>
      <c r="C171" s="12">
        <v>0.33260000000000001</v>
      </c>
      <c r="E171">
        <v>2019</v>
      </c>
      <c r="F171" t="s">
        <v>59</v>
      </c>
      <c r="G171">
        <v>0.25600000000000001</v>
      </c>
      <c r="H171">
        <v>5053</v>
      </c>
      <c r="J171">
        <v>2020</v>
      </c>
      <c r="K171" t="s">
        <v>59</v>
      </c>
      <c r="L171">
        <v>0.26</v>
      </c>
      <c r="M171">
        <v>0.27639999999999998</v>
      </c>
    </row>
    <row r="172" spans="1:13" x14ac:dyDescent="0.25">
      <c r="A172">
        <v>2019</v>
      </c>
      <c r="B172" t="s">
        <v>60</v>
      </c>
      <c r="C172" s="12">
        <v>0.63470000000000004</v>
      </c>
      <c r="E172">
        <v>2019</v>
      </c>
      <c r="F172" t="s">
        <v>60</v>
      </c>
      <c r="G172">
        <v>0.4551</v>
      </c>
      <c r="H172">
        <v>4995</v>
      </c>
      <c r="J172">
        <v>2020</v>
      </c>
      <c r="K172" t="s">
        <v>60</v>
      </c>
      <c r="L172">
        <v>0.6996</v>
      </c>
      <c r="M172">
        <v>0.64970000000000006</v>
      </c>
    </row>
    <row r="173" spans="1:13" x14ac:dyDescent="0.25">
      <c r="A173">
        <v>2019</v>
      </c>
      <c r="B173" t="s">
        <v>61</v>
      </c>
      <c r="C173" s="12">
        <v>0.37419999999999998</v>
      </c>
      <c r="E173">
        <v>2019</v>
      </c>
      <c r="F173" t="s">
        <v>61</v>
      </c>
      <c r="G173">
        <v>0.53059999999999996</v>
      </c>
      <c r="H173">
        <v>6681.64</v>
      </c>
      <c r="J173">
        <v>2020</v>
      </c>
      <c r="K173" t="s">
        <v>61</v>
      </c>
      <c r="L173">
        <v>0.54520000000000002</v>
      </c>
      <c r="M173">
        <v>0.73099999999999998</v>
      </c>
    </row>
    <row r="174" spans="1:13" x14ac:dyDescent="0.25">
      <c r="A174">
        <v>2019</v>
      </c>
      <c r="B174" t="s">
        <v>62</v>
      </c>
      <c r="C174" s="12">
        <v>0.60350000000000004</v>
      </c>
      <c r="E174">
        <v>2019</v>
      </c>
      <c r="F174" t="s">
        <v>62</v>
      </c>
      <c r="G174">
        <v>0.57769999999999999</v>
      </c>
      <c r="H174">
        <v>5494.64</v>
      </c>
      <c r="J174">
        <v>2020</v>
      </c>
      <c r="K174" t="s">
        <v>62</v>
      </c>
      <c r="L174">
        <v>0.52610000000000001</v>
      </c>
      <c r="M174">
        <v>0.33329999999999999</v>
      </c>
    </row>
    <row r="175" spans="1:13" x14ac:dyDescent="0.25">
      <c r="A175">
        <v>2019</v>
      </c>
      <c r="B175" t="s">
        <v>63</v>
      </c>
      <c r="C175" s="12">
        <v>0.40139999999999998</v>
      </c>
      <c r="E175">
        <v>2019</v>
      </c>
      <c r="F175" t="s">
        <v>63</v>
      </c>
      <c r="G175">
        <v>0.3831</v>
      </c>
      <c r="H175">
        <v>3509</v>
      </c>
      <c r="J175">
        <v>2020</v>
      </c>
      <c r="K175" t="s">
        <v>63</v>
      </c>
      <c r="L175">
        <v>0.2974</v>
      </c>
      <c r="M175">
        <v>0.20830000000000001</v>
      </c>
    </row>
    <row r="176" spans="1:13" x14ac:dyDescent="0.25">
      <c r="A176">
        <v>2019</v>
      </c>
      <c r="B176" t="s">
        <v>64</v>
      </c>
      <c r="C176" s="12">
        <v>0.42899999999999999</v>
      </c>
      <c r="E176">
        <v>2019</v>
      </c>
      <c r="F176" t="s">
        <v>64</v>
      </c>
      <c r="G176">
        <v>0.24779999999999999</v>
      </c>
      <c r="H176">
        <v>3063</v>
      </c>
      <c r="J176">
        <v>2020</v>
      </c>
      <c r="K176" t="s">
        <v>64</v>
      </c>
      <c r="L176">
        <v>0.25240000000000001</v>
      </c>
      <c r="M176">
        <v>0.12509999999999999</v>
      </c>
    </row>
    <row r="177" spans="1:13" x14ac:dyDescent="0.25">
      <c r="A177">
        <v>2019</v>
      </c>
      <c r="B177" t="s">
        <v>65</v>
      </c>
      <c r="C177" s="12">
        <v>0.20660000000000001</v>
      </c>
      <c r="E177">
        <v>2019</v>
      </c>
      <c r="F177" t="s">
        <v>65</v>
      </c>
      <c r="G177">
        <v>0.3322</v>
      </c>
      <c r="H177">
        <v>5270.94</v>
      </c>
      <c r="J177">
        <v>2020</v>
      </c>
      <c r="K177" t="s">
        <v>65</v>
      </c>
      <c r="L177">
        <v>0.38650000000000001</v>
      </c>
      <c r="M177">
        <v>0.73399999999999999</v>
      </c>
    </row>
    <row r="178" spans="1:13" x14ac:dyDescent="0.25">
      <c r="A178">
        <v>2019</v>
      </c>
      <c r="B178" t="s">
        <v>66</v>
      </c>
      <c r="C178" s="12">
        <v>0.28599999999999998</v>
      </c>
      <c r="E178">
        <v>2019</v>
      </c>
      <c r="F178" t="s">
        <v>66</v>
      </c>
      <c r="G178">
        <v>0.32129999999999997</v>
      </c>
      <c r="H178">
        <v>5211</v>
      </c>
      <c r="J178">
        <v>2020</v>
      </c>
      <c r="K178" t="s">
        <v>66</v>
      </c>
      <c r="L178">
        <v>0.3599</v>
      </c>
      <c r="M178">
        <v>0.26979999999999998</v>
      </c>
    </row>
    <row r="179" spans="1:13" x14ac:dyDescent="0.25">
      <c r="A179">
        <v>2019</v>
      </c>
      <c r="B179" t="s">
        <v>67</v>
      </c>
      <c r="C179" s="12">
        <v>0.23849999999999999</v>
      </c>
      <c r="E179">
        <v>2019</v>
      </c>
      <c r="F179" t="s">
        <v>67</v>
      </c>
      <c r="G179">
        <v>0.4178</v>
      </c>
      <c r="H179">
        <v>6852.11</v>
      </c>
      <c r="J179">
        <v>2020</v>
      </c>
      <c r="K179" t="s">
        <v>67</v>
      </c>
      <c r="L179">
        <v>0.4642</v>
      </c>
      <c r="M179">
        <v>0.2064</v>
      </c>
    </row>
    <row r="180" spans="1:13" x14ac:dyDescent="0.25">
      <c r="A180">
        <v>2019</v>
      </c>
      <c r="B180" t="s">
        <v>68</v>
      </c>
      <c r="C180" s="12">
        <v>0.35949999999999999</v>
      </c>
      <c r="E180">
        <v>2019</v>
      </c>
      <c r="F180" t="s">
        <v>68</v>
      </c>
      <c r="G180">
        <v>0.36849999999999999</v>
      </c>
      <c r="H180">
        <v>4550</v>
      </c>
      <c r="J180">
        <v>2020</v>
      </c>
      <c r="K180" t="s">
        <v>68</v>
      </c>
      <c r="L180">
        <v>0.40179999999999999</v>
      </c>
      <c r="M180">
        <v>0.31709999999999999</v>
      </c>
    </row>
    <row r="181" spans="1:13" x14ac:dyDescent="0.25">
      <c r="A181">
        <v>2019</v>
      </c>
      <c r="B181" t="s">
        <v>69</v>
      </c>
      <c r="C181" s="12">
        <v>0.36890000000000001</v>
      </c>
      <c r="E181">
        <v>2019</v>
      </c>
      <c r="F181" t="s">
        <v>69</v>
      </c>
      <c r="G181">
        <v>0.34250000000000003</v>
      </c>
      <c r="H181">
        <v>6188</v>
      </c>
      <c r="J181">
        <v>2020</v>
      </c>
      <c r="K181" t="s">
        <v>69</v>
      </c>
      <c r="L181">
        <v>0.34060000000000001</v>
      </c>
      <c r="M181">
        <v>0.17130000000000001</v>
      </c>
    </row>
    <row r="182" spans="1:13" x14ac:dyDescent="0.25">
      <c r="A182">
        <v>2019</v>
      </c>
      <c r="B182" t="s">
        <v>70</v>
      </c>
      <c r="C182" s="12">
        <v>0.45500000000000002</v>
      </c>
      <c r="E182">
        <v>2019</v>
      </c>
      <c r="F182" t="s">
        <v>70</v>
      </c>
      <c r="G182">
        <v>0.48170000000000002</v>
      </c>
      <c r="H182">
        <v>2944</v>
      </c>
      <c r="J182">
        <v>2020</v>
      </c>
      <c r="K182" t="s">
        <v>70</v>
      </c>
      <c r="L182">
        <v>0.57850000000000001</v>
      </c>
      <c r="M182">
        <v>0.42659999999999998</v>
      </c>
    </row>
    <row r="183" spans="1:13" x14ac:dyDescent="0.25">
      <c r="A183">
        <v>2019</v>
      </c>
      <c r="B183" t="s">
        <v>71</v>
      </c>
      <c r="C183" s="12">
        <v>0.52900000000000003</v>
      </c>
      <c r="E183">
        <v>2019</v>
      </c>
      <c r="F183" t="s">
        <v>71</v>
      </c>
      <c r="G183">
        <v>0.39479999999999998</v>
      </c>
      <c r="H183">
        <v>4867.3100000000004</v>
      </c>
      <c r="J183">
        <v>2020</v>
      </c>
      <c r="K183" t="s">
        <v>71</v>
      </c>
      <c r="L183">
        <v>0.42399999999999999</v>
      </c>
      <c r="M183">
        <v>0.30680000000000002</v>
      </c>
    </row>
    <row r="184" spans="1:13" x14ac:dyDescent="0.25">
      <c r="A184">
        <v>2019</v>
      </c>
      <c r="B184" t="s">
        <v>72</v>
      </c>
      <c r="C184" s="12">
        <v>0.42099999999999999</v>
      </c>
      <c r="E184">
        <v>2019</v>
      </c>
      <c r="F184" t="s">
        <v>72</v>
      </c>
      <c r="G184">
        <v>0.34670000000000001</v>
      </c>
      <c r="H184">
        <v>3173.5</v>
      </c>
      <c r="J184">
        <v>2020</v>
      </c>
      <c r="K184" t="s">
        <v>72</v>
      </c>
      <c r="L184">
        <v>0.58320000000000005</v>
      </c>
      <c r="M184">
        <v>0.57599999999999996</v>
      </c>
    </row>
    <row r="185" spans="1:13" x14ac:dyDescent="0.25">
      <c r="A185">
        <v>2019</v>
      </c>
      <c r="B185" t="s">
        <v>73</v>
      </c>
      <c r="C185" s="12">
        <v>0.35</v>
      </c>
      <c r="E185">
        <v>2019</v>
      </c>
      <c r="F185" t="s">
        <v>73</v>
      </c>
      <c r="G185">
        <v>0.4793</v>
      </c>
      <c r="H185">
        <v>7594.9</v>
      </c>
      <c r="J185">
        <v>2020</v>
      </c>
      <c r="K185" t="s">
        <v>73</v>
      </c>
      <c r="L185">
        <v>0.51390000000000002</v>
      </c>
      <c r="M185">
        <v>0.5403</v>
      </c>
    </row>
    <row r="186" spans="1:13" x14ac:dyDescent="0.25">
      <c r="A186">
        <v>2019</v>
      </c>
      <c r="B186" t="s">
        <v>74</v>
      </c>
      <c r="C186" s="12">
        <v>0.42599999999999999</v>
      </c>
      <c r="E186">
        <v>2019</v>
      </c>
      <c r="F186" t="s">
        <v>74</v>
      </c>
      <c r="G186">
        <v>0.25659999999999999</v>
      </c>
      <c r="H186">
        <v>6120</v>
      </c>
      <c r="J186">
        <v>2020</v>
      </c>
      <c r="K186" t="s">
        <v>74</v>
      </c>
      <c r="L186">
        <v>0.38800000000000001</v>
      </c>
      <c r="M186">
        <v>0.71109999999999995</v>
      </c>
    </row>
    <row r="187" spans="1:13" x14ac:dyDescent="0.25">
      <c r="A187">
        <v>2019</v>
      </c>
      <c r="B187" t="s">
        <v>75</v>
      </c>
      <c r="C187" s="12">
        <v>0.17760000000000001</v>
      </c>
      <c r="E187">
        <v>2019</v>
      </c>
      <c r="F187" t="s">
        <v>75</v>
      </c>
      <c r="G187">
        <v>0.1537</v>
      </c>
      <c r="H187">
        <v>6240</v>
      </c>
      <c r="J187">
        <v>2020</v>
      </c>
      <c r="K187" t="s">
        <v>75</v>
      </c>
      <c r="L187">
        <v>0.24079999999999999</v>
      </c>
      <c r="M187">
        <v>0.16789999999999999</v>
      </c>
    </row>
    <row r="188" spans="1:13" x14ac:dyDescent="0.25">
      <c r="A188">
        <v>2019</v>
      </c>
      <c r="B188" t="s">
        <v>76</v>
      </c>
      <c r="C188" s="12">
        <v>0.441</v>
      </c>
      <c r="E188">
        <v>2019</v>
      </c>
      <c r="F188" t="s">
        <v>76</v>
      </c>
      <c r="G188">
        <v>0.3821</v>
      </c>
      <c r="H188">
        <v>6370</v>
      </c>
      <c r="J188">
        <v>2020</v>
      </c>
      <c r="K188" t="s">
        <v>76</v>
      </c>
      <c r="L188">
        <v>0.38850000000000001</v>
      </c>
      <c r="M188">
        <v>0.1862</v>
      </c>
    </row>
    <row r="189" spans="1:13" x14ac:dyDescent="0.25">
      <c r="A189">
        <v>2019</v>
      </c>
      <c r="B189" t="s">
        <v>77</v>
      </c>
      <c r="C189" s="12">
        <v>0.30299999999999999</v>
      </c>
      <c r="E189">
        <v>2019</v>
      </c>
      <c r="F189" t="s">
        <v>77</v>
      </c>
      <c r="G189">
        <v>0.21929999999999999</v>
      </c>
      <c r="H189">
        <v>3734.45</v>
      </c>
      <c r="J189">
        <v>2020</v>
      </c>
      <c r="K189" t="s">
        <v>77</v>
      </c>
      <c r="L189">
        <v>0.23419999999999999</v>
      </c>
      <c r="M189">
        <v>0.22800000000000001</v>
      </c>
    </row>
    <row r="190" spans="1:13" x14ac:dyDescent="0.25">
      <c r="A190">
        <v>2019</v>
      </c>
      <c r="B190" t="s">
        <v>78</v>
      </c>
      <c r="C190" s="12">
        <v>0.45639999999999997</v>
      </c>
      <c r="E190">
        <v>2019</v>
      </c>
      <c r="F190" t="s">
        <v>78</v>
      </c>
      <c r="G190">
        <v>0.23419999999999999</v>
      </c>
      <c r="H190">
        <v>4789</v>
      </c>
      <c r="J190">
        <v>2020</v>
      </c>
      <c r="K190" t="s">
        <v>78</v>
      </c>
      <c r="L190">
        <v>0.23269999999999999</v>
      </c>
      <c r="M190">
        <v>0.56989999999999996</v>
      </c>
    </row>
    <row r="191" spans="1:13" x14ac:dyDescent="0.25">
      <c r="A191">
        <v>2019</v>
      </c>
      <c r="B191" t="s">
        <v>79</v>
      </c>
      <c r="C191" s="12">
        <v>0.34710000000000002</v>
      </c>
      <c r="E191">
        <v>2019</v>
      </c>
      <c r="F191" t="s">
        <v>79</v>
      </c>
      <c r="G191">
        <v>0.31019999999999998</v>
      </c>
      <c r="H191">
        <v>3725</v>
      </c>
      <c r="J191">
        <v>2020</v>
      </c>
      <c r="K191" t="s">
        <v>79</v>
      </c>
      <c r="L191">
        <v>0.309</v>
      </c>
      <c r="M191">
        <v>0.2268</v>
      </c>
    </row>
    <row r="192" spans="1:13" x14ac:dyDescent="0.25">
      <c r="A192">
        <v>2019</v>
      </c>
      <c r="B192" t="s">
        <v>80</v>
      </c>
      <c r="C192" s="12">
        <v>0.36859999999999998</v>
      </c>
      <c r="E192">
        <v>2019</v>
      </c>
      <c r="F192" t="s">
        <v>80</v>
      </c>
      <c r="G192">
        <v>0.49340000000000001</v>
      </c>
      <c r="H192">
        <v>5200</v>
      </c>
      <c r="J192">
        <v>2020</v>
      </c>
      <c r="K192" t="s">
        <v>80</v>
      </c>
      <c r="L192">
        <v>0.51659999999999995</v>
      </c>
      <c r="M192">
        <v>0.4078</v>
      </c>
    </row>
    <row r="193" spans="1:13" x14ac:dyDescent="0.25">
      <c r="A193">
        <v>2019</v>
      </c>
      <c r="B193" t="s">
        <v>81</v>
      </c>
      <c r="C193" s="12">
        <v>0.40150000000000002</v>
      </c>
      <c r="E193">
        <v>2019</v>
      </c>
      <c r="F193" t="s">
        <v>81</v>
      </c>
      <c r="G193">
        <v>0.41110000000000002</v>
      </c>
      <c r="H193">
        <v>4554</v>
      </c>
      <c r="J193">
        <v>2020</v>
      </c>
      <c r="K193" t="s">
        <v>81</v>
      </c>
      <c r="L193">
        <v>0.31609999999999999</v>
      </c>
      <c r="M193">
        <v>0.16370000000000001</v>
      </c>
    </row>
    <row r="194" spans="1:13" x14ac:dyDescent="0.25">
      <c r="A194">
        <v>2019</v>
      </c>
      <c r="B194" t="s">
        <v>82</v>
      </c>
      <c r="C194" s="12">
        <v>0.40560000000000002</v>
      </c>
      <c r="E194">
        <v>2019</v>
      </c>
      <c r="F194" t="s">
        <v>82</v>
      </c>
      <c r="G194">
        <v>0.34250000000000003</v>
      </c>
      <c r="H194">
        <v>3846.5</v>
      </c>
      <c r="J194">
        <v>2020</v>
      </c>
      <c r="K194" t="s">
        <v>82</v>
      </c>
      <c r="L194">
        <v>0.15160000000000001</v>
      </c>
      <c r="M194">
        <v>0.19359999999999999</v>
      </c>
    </row>
    <row r="195" spans="1:13" x14ac:dyDescent="0.25">
      <c r="A195">
        <v>2019</v>
      </c>
      <c r="B195" t="s">
        <v>83</v>
      </c>
      <c r="C195" s="12">
        <v>0.35299999999999998</v>
      </c>
      <c r="E195">
        <v>2019</v>
      </c>
      <c r="F195" t="s">
        <v>83</v>
      </c>
      <c r="G195">
        <v>0.3276</v>
      </c>
      <c r="H195">
        <v>3510</v>
      </c>
      <c r="J195">
        <v>2020</v>
      </c>
      <c r="K195" t="s">
        <v>83</v>
      </c>
      <c r="L195">
        <v>0.1701</v>
      </c>
      <c r="M195">
        <v>0.20399999999999999</v>
      </c>
    </row>
    <row r="196" spans="1:13" x14ac:dyDescent="0.25">
      <c r="A196">
        <v>2019</v>
      </c>
      <c r="B196" t="s">
        <v>84</v>
      </c>
      <c r="C196" s="12">
        <v>0.28689999999999999</v>
      </c>
      <c r="E196">
        <v>2019</v>
      </c>
      <c r="F196" t="s">
        <v>84</v>
      </c>
      <c r="G196">
        <v>0.45829999999999999</v>
      </c>
      <c r="H196">
        <v>5420.99</v>
      </c>
      <c r="J196">
        <v>2020</v>
      </c>
      <c r="K196" t="s">
        <v>84</v>
      </c>
      <c r="L196">
        <v>0.46339999999999998</v>
      </c>
      <c r="M196">
        <v>0.16520000000000001</v>
      </c>
    </row>
    <row r="197" spans="1:13" x14ac:dyDescent="0.25">
      <c r="A197">
        <v>2019</v>
      </c>
      <c r="B197" t="s">
        <v>85</v>
      </c>
      <c r="C197" s="12">
        <v>0.32950000000000002</v>
      </c>
      <c r="E197">
        <v>2019</v>
      </c>
      <c r="F197" t="s">
        <v>85</v>
      </c>
      <c r="G197">
        <v>0.34499999999999997</v>
      </c>
      <c r="H197">
        <v>4898.95</v>
      </c>
      <c r="J197">
        <v>2020</v>
      </c>
      <c r="K197" t="s">
        <v>85</v>
      </c>
      <c r="L197">
        <v>0.35310000000000002</v>
      </c>
      <c r="M197">
        <v>0.1225</v>
      </c>
    </row>
    <row r="198" spans="1:13" x14ac:dyDescent="0.25">
      <c r="A198">
        <v>2019</v>
      </c>
      <c r="B198" t="s">
        <v>86</v>
      </c>
      <c r="C198" s="12">
        <v>0.35899999999999999</v>
      </c>
      <c r="E198">
        <v>2019</v>
      </c>
      <c r="F198" t="s">
        <v>86</v>
      </c>
      <c r="G198">
        <v>0.2923</v>
      </c>
      <c r="H198">
        <v>3329.56</v>
      </c>
      <c r="J198">
        <v>2020</v>
      </c>
      <c r="K198" t="s">
        <v>86</v>
      </c>
      <c r="L198">
        <v>0.41699999999999998</v>
      </c>
      <c r="M198">
        <v>0.38719999999999999</v>
      </c>
    </row>
    <row r="199" spans="1:13" x14ac:dyDescent="0.25">
      <c r="A199">
        <v>2019</v>
      </c>
      <c r="B199" t="s">
        <v>87</v>
      </c>
      <c r="C199" s="12">
        <v>0.25469999999999998</v>
      </c>
      <c r="E199">
        <v>2019</v>
      </c>
      <c r="F199" t="s">
        <v>87</v>
      </c>
      <c r="G199">
        <v>0.502</v>
      </c>
      <c r="H199">
        <v>7220.47</v>
      </c>
      <c r="J199">
        <v>2020</v>
      </c>
      <c r="K199" t="s">
        <v>87</v>
      </c>
      <c r="L199">
        <v>0.502</v>
      </c>
      <c r="M199">
        <v>0.30499999999999999</v>
      </c>
    </row>
    <row r="200" spans="1:13" x14ac:dyDescent="0.25">
      <c r="A200">
        <v>2019</v>
      </c>
      <c r="B200" t="s">
        <v>88</v>
      </c>
      <c r="C200" s="12">
        <v>0.33239999999999997</v>
      </c>
      <c r="E200">
        <v>2019</v>
      </c>
      <c r="F200" t="s">
        <v>88</v>
      </c>
      <c r="G200">
        <v>0.48759999999999998</v>
      </c>
      <c r="H200">
        <v>3917.25</v>
      </c>
      <c r="J200">
        <v>2020</v>
      </c>
      <c r="K200" t="s">
        <v>88</v>
      </c>
      <c r="L200">
        <v>0.50329999999999997</v>
      </c>
      <c r="M200">
        <v>0.4446</v>
      </c>
    </row>
    <row r="201" spans="1:13" x14ac:dyDescent="0.25">
      <c r="A201">
        <v>2019</v>
      </c>
      <c r="B201" t="s">
        <v>89</v>
      </c>
      <c r="C201" s="12">
        <v>0.34110000000000001</v>
      </c>
      <c r="E201">
        <v>2019</v>
      </c>
      <c r="F201" t="s">
        <v>89</v>
      </c>
      <c r="G201">
        <v>0.35510000000000003</v>
      </c>
      <c r="H201">
        <v>5105.53</v>
      </c>
      <c r="J201">
        <v>2020</v>
      </c>
      <c r="K201" t="s">
        <v>89</v>
      </c>
      <c r="L201">
        <v>0.36420000000000002</v>
      </c>
      <c r="M201">
        <v>0.3397</v>
      </c>
    </row>
    <row r="202" spans="1:13" x14ac:dyDescent="0.25">
      <c r="A202">
        <v>2019</v>
      </c>
      <c r="B202" t="s">
        <v>90</v>
      </c>
      <c r="C202" s="12">
        <v>0.34329999999999999</v>
      </c>
      <c r="E202">
        <v>2019</v>
      </c>
      <c r="F202" t="s">
        <v>90</v>
      </c>
      <c r="G202">
        <v>0.2326</v>
      </c>
      <c r="H202">
        <v>4935</v>
      </c>
      <c r="J202">
        <v>2020</v>
      </c>
      <c r="K202" t="s">
        <v>90</v>
      </c>
      <c r="L202">
        <v>0.34549999999999997</v>
      </c>
      <c r="M202">
        <v>0.1087</v>
      </c>
    </row>
    <row r="203" spans="1:13" x14ac:dyDescent="0.25">
      <c r="A203">
        <v>2019</v>
      </c>
      <c r="B203" t="s">
        <v>91</v>
      </c>
      <c r="C203" s="12">
        <v>0.28920000000000001</v>
      </c>
      <c r="E203">
        <v>2019</v>
      </c>
      <c r="F203" t="s">
        <v>91</v>
      </c>
      <c r="G203">
        <v>0.38800000000000001</v>
      </c>
      <c r="H203">
        <v>3808.02</v>
      </c>
      <c r="J203">
        <v>2020</v>
      </c>
      <c r="K203" t="s">
        <v>91</v>
      </c>
      <c r="L203">
        <v>0.42209999999999998</v>
      </c>
      <c r="M203">
        <v>0.68930000000000002</v>
      </c>
    </row>
    <row r="204" spans="1:13" x14ac:dyDescent="0.25">
      <c r="A204">
        <v>2019</v>
      </c>
      <c r="B204" t="s">
        <v>92</v>
      </c>
      <c r="C204" s="12">
        <v>0.24149999999999999</v>
      </c>
      <c r="E204">
        <v>2019</v>
      </c>
      <c r="F204" t="s">
        <v>92</v>
      </c>
      <c r="G204">
        <v>0.2253</v>
      </c>
      <c r="H204">
        <v>5473.04</v>
      </c>
      <c r="J204">
        <v>2020</v>
      </c>
      <c r="K204" t="s">
        <v>92</v>
      </c>
      <c r="L204">
        <v>0.24410000000000001</v>
      </c>
      <c r="M204">
        <v>0.2387</v>
      </c>
    </row>
    <row r="205" spans="1:13" x14ac:dyDescent="0.25">
      <c r="A205">
        <v>2019</v>
      </c>
      <c r="B205" t="s">
        <v>93</v>
      </c>
      <c r="C205" s="12">
        <v>0.37940000000000002</v>
      </c>
      <c r="E205">
        <v>2019</v>
      </c>
      <c r="F205" t="s">
        <v>93</v>
      </c>
      <c r="G205">
        <v>0.32290000000000002</v>
      </c>
      <c r="H205">
        <v>5598.74</v>
      </c>
      <c r="J205">
        <v>2020</v>
      </c>
      <c r="K205" t="s">
        <v>93</v>
      </c>
      <c r="L205">
        <v>0.35310000000000002</v>
      </c>
      <c r="M205">
        <v>0.58760000000000001</v>
      </c>
    </row>
    <row r="206" spans="1:13" x14ac:dyDescent="0.25">
      <c r="A206">
        <v>2019</v>
      </c>
      <c r="B206" t="s">
        <v>94</v>
      </c>
      <c r="C206" s="12">
        <v>0.373</v>
      </c>
      <c r="E206">
        <v>2019</v>
      </c>
      <c r="F206" t="s">
        <v>94</v>
      </c>
      <c r="G206">
        <v>0.27600000000000002</v>
      </c>
      <c r="H206">
        <v>2655.63</v>
      </c>
      <c r="J206">
        <v>2020</v>
      </c>
      <c r="K206" t="s">
        <v>94</v>
      </c>
      <c r="L206">
        <v>0.33139999999999997</v>
      </c>
      <c r="M206">
        <v>0.1396</v>
      </c>
    </row>
    <row r="207" spans="1:13" x14ac:dyDescent="0.25">
      <c r="A207">
        <v>2019</v>
      </c>
      <c r="B207" t="s">
        <v>95</v>
      </c>
      <c r="C207" s="12">
        <v>0.45369999999999999</v>
      </c>
      <c r="E207">
        <v>2019</v>
      </c>
      <c r="F207" t="s">
        <v>95</v>
      </c>
      <c r="G207">
        <v>0.4551</v>
      </c>
      <c r="H207">
        <v>5004</v>
      </c>
      <c r="J207">
        <v>2020</v>
      </c>
      <c r="K207" t="s">
        <v>95</v>
      </c>
      <c r="L207">
        <v>0.43669999999999998</v>
      </c>
      <c r="M207">
        <v>0.62129999999999996</v>
      </c>
    </row>
    <row r="208" spans="1:13" x14ac:dyDescent="0.25">
      <c r="A208">
        <v>2019</v>
      </c>
      <c r="B208" t="s">
        <v>96</v>
      </c>
      <c r="C208" s="12">
        <v>0.55000000000000004</v>
      </c>
      <c r="E208">
        <v>2019</v>
      </c>
      <c r="F208" t="s">
        <v>96</v>
      </c>
      <c r="G208">
        <v>0.51300000000000001</v>
      </c>
      <c r="H208">
        <v>3300.2</v>
      </c>
      <c r="J208">
        <v>2020</v>
      </c>
      <c r="K208" t="s">
        <v>96</v>
      </c>
      <c r="L208">
        <v>0.60880000000000001</v>
      </c>
      <c r="M208">
        <v>0.65249999999999997</v>
      </c>
    </row>
    <row r="209" spans="1:13" x14ac:dyDescent="0.25">
      <c r="A209">
        <v>2019</v>
      </c>
      <c r="B209" t="s">
        <v>97</v>
      </c>
      <c r="C209" s="12">
        <v>0.56510000000000005</v>
      </c>
      <c r="E209">
        <v>2019</v>
      </c>
      <c r="F209" t="s">
        <v>97</v>
      </c>
      <c r="G209">
        <v>0.53669999999999995</v>
      </c>
      <c r="H209">
        <v>3399</v>
      </c>
      <c r="J209">
        <v>2020</v>
      </c>
      <c r="K209" t="s">
        <v>97</v>
      </c>
      <c r="L209">
        <v>0.15060000000000001</v>
      </c>
      <c r="M209">
        <v>0.23549999999999999</v>
      </c>
    </row>
    <row r="210" spans="1:13" x14ac:dyDescent="0.25">
      <c r="A210">
        <v>2020</v>
      </c>
      <c r="B210" t="s">
        <v>46</v>
      </c>
      <c r="C210" s="12">
        <v>0.36199999999999999</v>
      </c>
      <c r="E210">
        <v>2020</v>
      </c>
      <c r="F210" t="s">
        <v>46</v>
      </c>
      <c r="G210">
        <v>0.4914</v>
      </c>
      <c r="H210">
        <v>4973.75</v>
      </c>
      <c r="J210">
        <v>2021</v>
      </c>
      <c r="K210" t="s">
        <v>46</v>
      </c>
      <c r="L210">
        <v>0.39240000000000003</v>
      </c>
      <c r="M210">
        <v>0.41549999999999998</v>
      </c>
    </row>
    <row r="211" spans="1:13" x14ac:dyDescent="0.25">
      <c r="A211">
        <v>2020</v>
      </c>
      <c r="B211" t="s">
        <v>47</v>
      </c>
      <c r="C211" s="12">
        <v>0.2019</v>
      </c>
      <c r="E211">
        <v>2020</v>
      </c>
      <c r="F211" t="s">
        <v>47</v>
      </c>
      <c r="G211">
        <v>0.45079999999999998</v>
      </c>
      <c r="H211">
        <v>4757.72</v>
      </c>
      <c r="J211">
        <v>2021</v>
      </c>
      <c r="K211" t="s">
        <v>47</v>
      </c>
      <c r="L211">
        <v>0.45910000000000001</v>
      </c>
      <c r="M211">
        <v>0.4204</v>
      </c>
    </row>
    <row r="212" spans="1:13" x14ac:dyDescent="0.25">
      <c r="A212">
        <v>2020</v>
      </c>
      <c r="B212" t="s">
        <v>48</v>
      </c>
      <c r="C212" s="12">
        <v>0.19650000000000001</v>
      </c>
      <c r="E212">
        <v>2020</v>
      </c>
      <c r="F212" t="s">
        <v>48</v>
      </c>
      <c r="G212">
        <v>0.49020000000000002</v>
      </c>
      <c r="H212">
        <v>7246</v>
      </c>
      <c r="J212">
        <v>2021</v>
      </c>
      <c r="K212" t="s">
        <v>48</v>
      </c>
      <c r="L212">
        <v>0.4723</v>
      </c>
      <c r="M212">
        <v>0.1651</v>
      </c>
    </row>
    <row r="213" spans="1:13" x14ac:dyDescent="0.25">
      <c r="A213">
        <v>2020</v>
      </c>
      <c r="B213" t="s">
        <v>49</v>
      </c>
      <c r="C213" s="12">
        <v>0.55730000000000002</v>
      </c>
      <c r="E213">
        <v>2020</v>
      </c>
      <c r="F213" t="s">
        <v>49</v>
      </c>
      <c r="G213">
        <v>0.4617</v>
      </c>
      <c r="H213">
        <v>4810.1899999999996</v>
      </c>
      <c r="J213">
        <v>2021</v>
      </c>
      <c r="K213" t="s">
        <v>49</v>
      </c>
      <c r="L213">
        <v>0.53590000000000004</v>
      </c>
      <c r="M213">
        <v>0.40139999999999998</v>
      </c>
    </row>
    <row r="214" spans="1:13" x14ac:dyDescent="0.25">
      <c r="A214">
        <v>2020</v>
      </c>
      <c r="B214" t="s">
        <v>50</v>
      </c>
      <c r="C214" s="12">
        <v>0.33560000000000001</v>
      </c>
      <c r="E214">
        <v>2020</v>
      </c>
      <c r="F214" t="s">
        <v>50</v>
      </c>
      <c r="G214">
        <v>0.23130000000000001</v>
      </c>
      <c r="H214">
        <v>5400</v>
      </c>
      <c r="J214">
        <v>2021</v>
      </c>
      <c r="K214" t="s">
        <v>50</v>
      </c>
      <c r="L214">
        <v>0.26219999999999999</v>
      </c>
      <c r="M214">
        <v>8.6599999999999996E-2</v>
      </c>
    </row>
    <row r="215" spans="1:13" x14ac:dyDescent="0.25">
      <c r="A215">
        <v>2020</v>
      </c>
      <c r="B215" t="s">
        <v>51</v>
      </c>
      <c r="C215" s="12">
        <v>0.44159999999999999</v>
      </c>
      <c r="E215">
        <v>2020</v>
      </c>
      <c r="F215" t="s">
        <v>51</v>
      </c>
      <c r="G215">
        <v>0.254</v>
      </c>
      <c r="H215">
        <v>6226</v>
      </c>
      <c r="J215">
        <v>2021</v>
      </c>
      <c r="K215" t="s">
        <v>51</v>
      </c>
      <c r="L215">
        <v>0.1515</v>
      </c>
      <c r="M215">
        <v>0.16539999999999999</v>
      </c>
    </row>
    <row r="216" spans="1:13" x14ac:dyDescent="0.25">
      <c r="A216">
        <v>2020</v>
      </c>
      <c r="B216" t="s">
        <v>52</v>
      </c>
      <c r="C216" s="12">
        <v>0.33310000000000001</v>
      </c>
      <c r="E216">
        <v>2020</v>
      </c>
      <c r="F216" t="s">
        <v>52</v>
      </c>
      <c r="G216">
        <v>0.35520000000000002</v>
      </c>
      <c r="H216">
        <v>5855</v>
      </c>
      <c r="J216">
        <v>2021</v>
      </c>
      <c r="K216" t="s">
        <v>52</v>
      </c>
      <c r="L216">
        <v>0.35</v>
      </c>
      <c r="M216">
        <v>0.28549999999999998</v>
      </c>
    </row>
    <row r="217" spans="1:13" x14ac:dyDescent="0.25">
      <c r="A217">
        <v>2020</v>
      </c>
      <c r="B217" t="s">
        <v>53</v>
      </c>
      <c r="C217" s="12">
        <v>0.49359999999999998</v>
      </c>
      <c r="E217">
        <v>2020</v>
      </c>
      <c r="F217" t="s">
        <v>53</v>
      </c>
      <c r="G217">
        <v>0.32190000000000002</v>
      </c>
      <c r="H217">
        <v>6240</v>
      </c>
      <c r="J217">
        <v>2021</v>
      </c>
      <c r="K217" t="s">
        <v>53</v>
      </c>
      <c r="L217">
        <v>0.49509999999999998</v>
      </c>
      <c r="M217">
        <v>0.67500000000000004</v>
      </c>
    </row>
    <row r="218" spans="1:13" x14ac:dyDescent="0.25">
      <c r="A218">
        <v>2020</v>
      </c>
      <c r="B218" t="s">
        <v>54</v>
      </c>
      <c r="C218" s="12">
        <v>0.55630000000000002</v>
      </c>
      <c r="E218">
        <v>2020</v>
      </c>
      <c r="F218" t="s">
        <v>54</v>
      </c>
      <c r="G218">
        <v>0.38350000000000001</v>
      </c>
      <c r="H218">
        <v>7800</v>
      </c>
      <c r="J218">
        <v>2021</v>
      </c>
      <c r="K218" t="s">
        <v>54</v>
      </c>
      <c r="L218">
        <v>0.35970000000000002</v>
      </c>
      <c r="M218">
        <v>0.29239999999999999</v>
      </c>
    </row>
    <row r="219" spans="1:13" x14ac:dyDescent="0.25">
      <c r="A219">
        <v>2020</v>
      </c>
      <c r="B219" t="s">
        <v>55</v>
      </c>
      <c r="C219" s="12">
        <v>0.25359999999999999</v>
      </c>
      <c r="E219">
        <v>2020</v>
      </c>
      <c r="F219" t="s">
        <v>55</v>
      </c>
      <c r="G219">
        <v>0.28139999999999998</v>
      </c>
      <c r="H219">
        <v>5332</v>
      </c>
      <c r="J219">
        <v>2021</v>
      </c>
      <c r="K219" t="s">
        <v>55</v>
      </c>
      <c r="L219">
        <v>0.27510000000000001</v>
      </c>
      <c r="M219">
        <v>0.19800000000000001</v>
      </c>
    </row>
    <row r="220" spans="1:13" x14ac:dyDescent="0.25">
      <c r="A220">
        <v>2020</v>
      </c>
      <c r="B220" t="s">
        <v>56</v>
      </c>
      <c r="C220" s="12">
        <v>0.40410000000000001</v>
      </c>
      <c r="E220">
        <v>2020</v>
      </c>
      <c r="F220" t="s">
        <v>56</v>
      </c>
      <c r="G220">
        <v>0.4662</v>
      </c>
      <c r="H220">
        <v>4690.4799999999996</v>
      </c>
      <c r="J220">
        <v>2021</v>
      </c>
      <c r="K220" t="s">
        <v>56</v>
      </c>
      <c r="L220">
        <v>0.47139999999999999</v>
      </c>
      <c r="M220">
        <v>0.62609999999999999</v>
      </c>
    </row>
    <row r="221" spans="1:13" x14ac:dyDescent="0.25">
      <c r="A221">
        <v>2020</v>
      </c>
      <c r="B221" t="s">
        <v>57</v>
      </c>
      <c r="C221" s="12">
        <v>0.34379999999999999</v>
      </c>
      <c r="E221">
        <v>2020</v>
      </c>
      <c r="F221" t="s">
        <v>57</v>
      </c>
      <c r="G221">
        <v>0.1409</v>
      </c>
      <c r="H221">
        <v>5232.5</v>
      </c>
      <c r="J221">
        <v>2021</v>
      </c>
      <c r="K221" t="s">
        <v>57</v>
      </c>
      <c r="L221">
        <v>0.11940000000000001</v>
      </c>
      <c r="M221">
        <v>0.1598</v>
      </c>
    </row>
    <row r="222" spans="1:13" x14ac:dyDescent="0.25">
      <c r="A222">
        <v>2020</v>
      </c>
      <c r="B222" t="s">
        <v>58</v>
      </c>
      <c r="C222" s="12">
        <v>0.21590000000000001</v>
      </c>
      <c r="E222">
        <v>2020</v>
      </c>
      <c r="F222" t="s">
        <v>58</v>
      </c>
      <c r="G222">
        <v>0.31900000000000001</v>
      </c>
      <c r="H222">
        <v>5446.07</v>
      </c>
      <c r="J222">
        <v>2021</v>
      </c>
      <c r="K222" t="s">
        <v>58</v>
      </c>
      <c r="L222">
        <v>0.40600000000000003</v>
      </c>
      <c r="M222">
        <v>0.34720000000000001</v>
      </c>
    </row>
    <row r="223" spans="1:13" x14ac:dyDescent="0.25">
      <c r="A223">
        <v>2020</v>
      </c>
      <c r="B223" t="s">
        <v>59</v>
      </c>
      <c r="C223" s="12">
        <v>0.31580000000000003</v>
      </c>
      <c r="E223">
        <v>2020</v>
      </c>
      <c r="F223" t="s">
        <v>59</v>
      </c>
      <c r="G223">
        <v>0.2954</v>
      </c>
      <c r="H223">
        <v>5739</v>
      </c>
      <c r="J223">
        <v>2021</v>
      </c>
      <c r="K223" t="s">
        <v>59</v>
      </c>
      <c r="L223">
        <v>0.3327</v>
      </c>
      <c r="M223">
        <v>0.314</v>
      </c>
    </row>
    <row r="224" spans="1:13" x14ac:dyDescent="0.25">
      <c r="A224">
        <v>2020</v>
      </c>
      <c r="B224" t="s">
        <v>60</v>
      </c>
      <c r="C224" s="12">
        <v>0.68769999999999998</v>
      </c>
      <c r="E224">
        <v>2020</v>
      </c>
      <c r="F224" t="s">
        <v>60</v>
      </c>
      <c r="G224">
        <v>0.53110000000000002</v>
      </c>
      <c r="H224">
        <v>5772</v>
      </c>
      <c r="J224">
        <v>2021</v>
      </c>
      <c r="K224" t="s">
        <v>60</v>
      </c>
      <c r="L224">
        <v>0.72640000000000005</v>
      </c>
      <c r="M224">
        <v>0.67510000000000003</v>
      </c>
    </row>
    <row r="225" spans="1:13" x14ac:dyDescent="0.25">
      <c r="A225">
        <v>2020</v>
      </c>
      <c r="B225" t="s">
        <v>61</v>
      </c>
      <c r="C225" s="12">
        <v>0.44429999999999997</v>
      </c>
      <c r="E225">
        <v>2020</v>
      </c>
      <c r="F225" t="s">
        <v>61</v>
      </c>
      <c r="G225">
        <v>0.52290000000000003</v>
      </c>
      <c r="H225">
        <v>6069.5</v>
      </c>
      <c r="J225">
        <v>2021</v>
      </c>
      <c r="K225" t="s">
        <v>61</v>
      </c>
      <c r="L225">
        <v>0.5746</v>
      </c>
      <c r="M225">
        <v>0.77380000000000004</v>
      </c>
    </row>
    <row r="226" spans="1:13" x14ac:dyDescent="0.25">
      <c r="A226">
        <v>2020</v>
      </c>
      <c r="B226" t="s">
        <v>62</v>
      </c>
      <c r="C226" s="12">
        <v>0.58840000000000003</v>
      </c>
      <c r="E226">
        <v>2020</v>
      </c>
      <c r="F226" t="s">
        <v>62</v>
      </c>
      <c r="G226">
        <v>0.60099999999999998</v>
      </c>
      <c r="H226">
        <v>5874.08</v>
      </c>
      <c r="J226">
        <v>2021</v>
      </c>
      <c r="K226" t="s">
        <v>62</v>
      </c>
      <c r="L226">
        <v>0.5534</v>
      </c>
      <c r="M226">
        <v>0.2792</v>
      </c>
    </row>
    <row r="227" spans="1:13" x14ac:dyDescent="0.25">
      <c r="A227">
        <v>2020</v>
      </c>
      <c r="B227" t="s">
        <v>63</v>
      </c>
      <c r="C227" s="12">
        <v>0.41070000000000001</v>
      </c>
      <c r="E227">
        <v>2020</v>
      </c>
      <c r="F227" t="s">
        <v>63</v>
      </c>
      <c r="G227">
        <v>0.42959999999999998</v>
      </c>
      <c r="H227">
        <v>3870.6</v>
      </c>
      <c r="J227">
        <v>2021</v>
      </c>
      <c r="K227" t="s">
        <v>63</v>
      </c>
      <c r="L227">
        <v>0.47589999999999999</v>
      </c>
      <c r="M227">
        <v>0.3911</v>
      </c>
    </row>
    <row r="228" spans="1:13" x14ac:dyDescent="0.25">
      <c r="A228">
        <v>2020</v>
      </c>
      <c r="B228" t="s">
        <v>64</v>
      </c>
      <c r="C228" s="12">
        <v>0.40279999999999999</v>
      </c>
      <c r="E228">
        <v>2020</v>
      </c>
      <c r="F228" t="s">
        <v>64</v>
      </c>
      <c r="G228">
        <v>0.33800000000000002</v>
      </c>
      <c r="H228">
        <v>3540</v>
      </c>
      <c r="J228">
        <v>2021</v>
      </c>
      <c r="K228" t="s">
        <v>64</v>
      </c>
      <c r="L228">
        <v>0.29070000000000001</v>
      </c>
      <c r="M228">
        <v>0.17330000000000001</v>
      </c>
    </row>
    <row r="229" spans="1:13" x14ac:dyDescent="0.25">
      <c r="A229">
        <v>2020</v>
      </c>
      <c r="B229" t="s">
        <v>65</v>
      </c>
      <c r="C229" s="12">
        <v>0.37619999999999998</v>
      </c>
      <c r="E229">
        <v>2020</v>
      </c>
      <c r="F229" t="s">
        <v>65</v>
      </c>
      <c r="G229">
        <v>0.4541</v>
      </c>
      <c r="H229">
        <v>5584.84</v>
      </c>
      <c r="J229">
        <v>2021</v>
      </c>
      <c r="K229" t="s">
        <v>65</v>
      </c>
      <c r="L229">
        <v>0.46870000000000001</v>
      </c>
      <c r="M229">
        <v>0.71330000000000005</v>
      </c>
    </row>
    <row r="230" spans="1:13" x14ac:dyDescent="0.25">
      <c r="A230">
        <v>2020</v>
      </c>
      <c r="B230" t="s">
        <v>66</v>
      </c>
      <c r="C230" s="12">
        <v>0.2092</v>
      </c>
      <c r="E230">
        <v>2020</v>
      </c>
      <c r="F230" t="s">
        <v>66</v>
      </c>
      <c r="G230">
        <v>0.33800000000000002</v>
      </c>
      <c r="H230">
        <v>5525</v>
      </c>
      <c r="J230">
        <v>2021</v>
      </c>
      <c r="K230" t="s">
        <v>66</v>
      </c>
      <c r="L230">
        <v>0.36659999999999998</v>
      </c>
      <c r="M230">
        <v>0.2863</v>
      </c>
    </row>
    <row r="231" spans="1:13" x14ac:dyDescent="0.25">
      <c r="A231">
        <v>2020</v>
      </c>
      <c r="B231" t="s">
        <v>67</v>
      </c>
      <c r="C231" s="12">
        <v>0.41460000000000002</v>
      </c>
      <c r="E231">
        <v>2020</v>
      </c>
      <c r="F231" t="s">
        <v>67</v>
      </c>
      <c r="G231">
        <v>0.46210000000000001</v>
      </c>
      <c r="H231">
        <v>7765.12</v>
      </c>
      <c r="J231">
        <v>2021</v>
      </c>
      <c r="K231" t="s">
        <v>67</v>
      </c>
      <c r="L231">
        <v>0.4819</v>
      </c>
      <c r="M231">
        <v>0.2727</v>
      </c>
    </row>
    <row r="232" spans="1:13" x14ac:dyDescent="0.25">
      <c r="A232">
        <v>2020</v>
      </c>
      <c r="B232" t="s">
        <v>68</v>
      </c>
      <c r="C232" s="12">
        <v>0.37090000000000001</v>
      </c>
      <c r="E232">
        <v>2020</v>
      </c>
      <c r="F232" t="s">
        <v>68</v>
      </c>
      <c r="G232">
        <v>0.45939999999999998</v>
      </c>
      <c r="H232">
        <v>5311</v>
      </c>
      <c r="J232">
        <v>2021</v>
      </c>
      <c r="K232" t="s">
        <v>68</v>
      </c>
      <c r="L232">
        <v>0.47249999999999998</v>
      </c>
      <c r="M232">
        <v>0.3397</v>
      </c>
    </row>
    <row r="233" spans="1:13" x14ac:dyDescent="0.25">
      <c r="A233">
        <v>2020</v>
      </c>
      <c r="B233" t="s">
        <v>69</v>
      </c>
      <c r="C233" s="12">
        <v>0.2301</v>
      </c>
      <c r="E233">
        <v>2020</v>
      </c>
      <c r="F233" t="s">
        <v>69</v>
      </c>
      <c r="G233">
        <v>0.36159999999999998</v>
      </c>
      <c r="H233">
        <v>6889</v>
      </c>
      <c r="J233">
        <v>2021</v>
      </c>
      <c r="K233" t="s">
        <v>69</v>
      </c>
      <c r="L233">
        <v>0.38979999999999998</v>
      </c>
      <c r="M233">
        <v>0.1779</v>
      </c>
    </row>
    <row r="234" spans="1:13" x14ac:dyDescent="0.25">
      <c r="A234">
        <v>2020</v>
      </c>
      <c r="B234" t="s">
        <v>70</v>
      </c>
      <c r="C234" s="12">
        <v>0.5333</v>
      </c>
      <c r="E234">
        <v>2020</v>
      </c>
      <c r="F234" t="s">
        <v>70</v>
      </c>
      <c r="G234">
        <v>0.59940000000000004</v>
      </c>
      <c r="H234">
        <v>3736</v>
      </c>
      <c r="J234">
        <v>2021</v>
      </c>
      <c r="K234" t="s">
        <v>70</v>
      </c>
      <c r="L234">
        <v>0.61309999999999998</v>
      </c>
      <c r="M234">
        <v>0.39810000000000001</v>
      </c>
    </row>
    <row r="235" spans="1:13" x14ac:dyDescent="0.25">
      <c r="A235">
        <v>2020</v>
      </c>
      <c r="B235" t="s">
        <v>71</v>
      </c>
      <c r="C235" s="12">
        <v>0.55800000000000005</v>
      </c>
      <c r="E235">
        <v>2020</v>
      </c>
      <c r="F235" t="s">
        <v>71</v>
      </c>
      <c r="G235">
        <v>0.48449999999999999</v>
      </c>
      <c r="H235">
        <v>5342</v>
      </c>
      <c r="J235">
        <v>2021</v>
      </c>
      <c r="K235" t="s">
        <v>71</v>
      </c>
      <c r="L235">
        <v>0.48680000000000001</v>
      </c>
      <c r="M235">
        <v>0.52300000000000002</v>
      </c>
    </row>
    <row r="236" spans="1:13" x14ac:dyDescent="0.25">
      <c r="A236">
        <v>2020</v>
      </c>
      <c r="B236" t="s">
        <v>72</v>
      </c>
      <c r="C236" s="12">
        <v>0.51170000000000004</v>
      </c>
      <c r="E236">
        <v>2020</v>
      </c>
      <c r="F236" t="s">
        <v>72</v>
      </c>
      <c r="G236">
        <v>0.64049999999999996</v>
      </c>
      <c r="H236">
        <v>4196</v>
      </c>
      <c r="J236">
        <v>2021</v>
      </c>
      <c r="K236" t="s">
        <v>72</v>
      </c>
      <c r="L236">
        <v>0.56010000000000004</v>
      </c>
      <c r="M236">
        <v>0.71419999999999995</v>
      </c>
    </row>
    <row r="237" spans="1:13" x14ac:dyDescent="0.25">
      <c r="A237">
        <v>2020</v>
      </c>
      <c r="B237" t="s">
        <v>73</v>
      </c>
      <c r="C237" s="12">
        <v>0.46200000000000002</v>
      </c>
      <c r="E237">
        <v>2020</v>
      </c>
      <c r="F237" t="s">
        <v>73</v>
      </c>
      <c r="G237">
        <v>0.5111</v>
      </c>
      <c r="H237">
        <v>6917.18</v>
      </c>
      <c r="J237">
        <v>2021</v>
      </c>
      <c r="K237" t="s">
        <v>73</v>
      </c>
      <c r="L237">
        <v>0.54290000000000005</v>
      </c>
      <c r="M237">
        <v>0.5847</v>
      </c>
    </row>
    <row r="238" spans="1:13" x14ac:dyDescent="0.25">
      <c r="A238">
        <v>2020</v>
      </c>
      <c r="B238" t="s">
        <v>74</v>
      </c>
      <c r="C238" s="12">
        <v>0.50570000000000004</v>
      </c>
      <c r="E238">
        <v>2020</v>
      </c>
      <c r="F238" t="s">
        <v>74</v>
      </c>
      <c r="G238">
        <v>0.46100000000000002</v>
      </c>
      <c r="H238">
        <v>8320</v>
      </c>
      <c r="J238">
        <v>2021</v>
      </c>
      <c r="K238" t="s">
        <v>74</v>
      </c>
      <c r="L238">
        <v>0.4612</v>
      </c>
      <c r="M238">
        <v>0.6946</v>
      </c>
    </row>
    <row r="239" spans="1:13" x14ac:dyDescent="0.25">
      <c r="A239">
        <v>2020</v>
      </c>
      <c r="B239" t="s">
        <v>75</v>
      </c>
      <c r="C239" s="12">
        <v>0.33910000000000001</v>
      </c>
      <c r="E239">
        <v>2020</v>
      </c>
      <c r="F239" t="s">
        <v>75</v>
      </c>
      <c r="G239">
        <v>0.25650000000000001</v>
      </c>
      <c r="H239">
        <v>7280</v>
      </c>
      <c r="J239">
        <v>2021</v>
      </c>
      <c r="K239" t="s">
        <v>75</v>
      </c>
      <c r="L239">
        <v>0.31830000000000003</v>
      </c>
      <c r="M239">
        <v>0.23250000000000001</v>
      </c>
    </row>
    <row r="240" spans="1:13" x14ac:dyDescent="0.25">
      <c r="A240">
        <v>2020</v>
      </c>
      <c r="B240" t="s">
        <v>76</v>
      </c>
      <c r="C240" s="12">
        <v>0.47199999999999998</v>
      </c>
      <c r="E240">
        <v>2020</v>
      </c>
      <c r="F240" t="s">
        <v>76</v>
      </c>
      <c r="G240">
        <v>0.36199999999999999</v>
      </c>
      <c r="H240">
        <v>6747.3</v>
      </c>
      <c r="J240">
        <v>2021</v>
      </c>
      <c r="K240" t="s">
        <v>76</v>
      </c>
      <c r="L240">
        <v>0.4284</v>
      </c>
      <c r="M240">
        <v>0.23100000000000001</v>
      </c>
    </row>
    <row r="241" spans="1:13" x14ac:dyDescent="0.25">
      <c r="A241">
        <v>2020</v>
      </c>
      <c r="B241" t="s">
        <v>77</v>
      </c>
      <c r="C241" s="12">
        <v>0.3095</v>
      </c>
      <c r="E241">
        <v>2020</v>
      </c>
      <c r="F241" t="s">
        <v>77</v>
      </c>
      <c r="G241">
        <v>0.36809999999999998</v>
      </c>
      <c r="H241">
        <v>4219.04</v>
      </c>
      <c r="J241">
        <v>2021</v>
      </c>
      <c r="K241" t="s">
        <v>77</v>
      </c>
      <c r="L241">
        <v>0.40699999999999997</v>
      </c>
      <c r="M241">
        <v>0.30940000000000001</v>
      </c>
    </row>
    <row r="242" spans="1:13" x14ac:dyDescent="0.25">
      <c r="A242">
        <v>2020</v>
      </c>
      <c r="B242" t="s">
        <v>78</v>
      </c>
      <c r="C242" s="12">
        <v>0.1366</v>
      </c>
      <c r="E242">
        <v>2020</v>
      </c>
      <c r="F242" t="s">
        <v>78</v>
      </c>
      <c r="G242">
        <v>0.24840000000000001</v>
      </c>
      <c r="H242">
        <v>6000</v>
      </c>
      <c r="J242">
        <v>2021</v>
      </c>
      <c r="K242" t="s">
        <v>78</v>
      </c>
      <c r="L242">
        <v>0.50319999999999998</v>
      </c>
      <c r="M242">
        <v>0.46679999999999999</v>
      </c>
    </row>
    <row r="243" spans="1:13" x14ac:dyDescent="0.25">
      <c r="A243">
        <v>2020</v>
      </c>
      <c r="B243" t="s">
        <v>79</v>
      </c>
      <c r="C243" s="12">
        <v>0.37780000000000002</v>
      </c>
      <c r="E243">
        <v>2020</v>
      </c>
      <c r="F243" t="s">
        <v>79</v>
      </c>
      <c r="G243">
        <v>0.38740000000000002</v>
      </c>
      <c r="H243">
        <v>4266</v>
      </c>
      <c r="J243">
        <v>2021</v>
      </c>
      <c r="K243" t="s">
        <v>79</v>
      </c>
      <c r="L243">
        <v>0.33679999999999999</v>
      </c>
      <c r="M243">
        <v>0.26029999999999998</v>
      </c>
    </row>
    <row r="244" spans="1:13" x14ac:dyDescent="0.25">
      <c r="A244">
        <v>2020</v>
      </c>
      <c r="B244" t="s">
        <v>80</v>
      </c>
      <c r="C244" s="12">
        <v>0.39510000000000001</v>
      </c>
      <c r="E244">
        <v>2020</v>
      </c>
      <c r="F244" t="s">
        <v>80</v>
      </c>
      <c r="G244">
        <v>0.58950000000000002</v>
      </c>
      <c r="H244">
        <v>5651.5</v>
      </c>
      <c r="J244">
        <v>2021</v>
      </c>
      <c r="K244" t="s">
        <v>80</v>
      </c>
      <c r="L244">
        <v>0.59709999999999996</v>
      </c>
      <c r="M244">
        <v>0.31630000000000003</v>
      </c>
    </row>
    <row r="245" spans="1:13" x14ac:dyDescent="0.25">
      <c r="A245">
        <v>2020</v>
      </c>
      <c r="B245" t="s">
        <v>81</v>
      </c>
      <c r="C245" s="12">
        <v>0.4284</v>
      </c>
      <c r="E245">
        <v>2020</v>
      </c>
      <c r="F245" t="s">
        <v>81</v>
      </c>
      <c r="G245">
        <v>0.62580000000000002</v>
      </c>
      <c r="H245">
        <v>1792.5</v>
      </c>
      <c r="J245">
        <v>2021</v>
      </c>
      <c r="K245" t="s">
        <v>81</v>
      </c>
      <c r="L245">
        <v>0.46439999999999998</v>
      </c>
      <c r="M245">
        <v>0.2109</v>
      </c>
    </row>
    <row r="246" spans="1:13" x14ac:dyDescent="0.25">
      <c r="A246">
        <v>2020</v>
      </c>
      <c r="B246" t="s">
        <v>82</v>
      </c>
      <c r="C246" s="12">
        <v>0.4032</v>
      </c>
      <c r="E246">
        <v>2020</v>
      </c>
      <c r="F246" t="s">
        <v>82</v>
      </c>
      <c r="G246">
        <v>0.1188</v>
      </c>
      <c r="H246">
        <v>5563.5</v>
      </c>
      <c r="J246">
        <v>2021</v>
      </c>
      <c r="K246" t="s">
        <v>82</v>
      </c>
      <c r="L246">
        <v>0.37909999999999999</v>
      </c>
      <c r="M246">
        <v>0.26679999999999998</v>
      </c>
    </row>
    <row r="247" spans="1:13" x14ac:dyDescent="0.25">
      <c r="A247">
        <v>2020</v>
      </c>
      <c r="B247" t="s">
        <v>83</v>
      </c>
      <c r="C247" s="12">
        <v>0.1578</v>
      </c>
      <c r="E247">
        <v>2020</v>
      </c>
      <c r="F247" t="s">
        <v>83</v>
      </c>
      <c r="G247">
        <v>0.31059999999999999</v>
      </c>
      <c r="H247">
        <v>5031.04</v>
      </c>
      <c r="J247">
        <v>2021</v>
      </c>
      <c r="K247" t="s">
        <v>83</v>
      </c>
      <c r="L247">
        <v>0.36080000000000001</v>
      </c>
      <c r="M247">
        <v>0.4269</v>
      </c>
    </row>
    <row r="248" spans="1:13" x14ac:dyDescent="0.25">
      <c r="A248">
        <v>2020</v>
      </c>
      <c r="B248" t="s">
        <v>84</v>
      </c>
      <c r="C248" s="12">
        <v>0.32850000000000001</v>
      </c>
      <c r="E248">
        <v>2020</v>
      </c>
      <c r="F248" t="s">
        <v>84</v>
      </c>
      <c r="G248">
        <v>0.4824</v>
      </c>
      <c r="H248">
        <v>6331.06</v>
      </c>
      <c r="J248">
        <v>2021</v>
      </c>
      <c r="K248" t="s">
        <v>84</v>
      </c>
      <c r="L248">
        <v>0.49969999999999998</v>
      </c>
      <c r="M248">
        <v>0.2495</v>
      </c>
    </row>
    <row r="249" spans="1:13" x14ac:dyDescent="0.25">
      <c r="A249">
        <v>2020</v>
      </c>
      <c r="B249" t="s">
        <v>85</v>
      </c>
      <c r="C249" s="12">
        <v>0.34399999999999997</v>
      </c>
      <c r="E249">
        <v>2020</v>
      </c>
      <c r="F249" t="s">
        <v>85</v>
      </c>
      <c r="G249">
        <v>0.4</v>
      </c>
      <c r="H249">
        <v>5980</v>
      </c>
      <c r="J249">
        <v>2021</v>
      </c>
      <c r="K249" t="s">
        <v>85</v>
      </c>
      <c r="L249">
        <v>0.46410000000000001</v>
      </c>
      <c r="M249">
        <v>0.18990000000000001</v>
      </c>
    </row>
    <row r="250" spans="1:13" x14ac:dyDescent="0.25">
      <c r="A250">
        <v>2020</v>
      </c>
      <c r="B250" t="s">
        <v>86</v>
      </c>
      <c r="C250" s="12">
        <v>0.39629999999999999</v>
      </c>
      <c r="E250">
        <v>2020</v>
      </c>
      <c r="F250" t="s">
        <v>86</v>
      </c>
      <c r="G250">
        <v>0.46110000000000001</v>
      </c>
      <c r="H250">
        <v>4143.7</v>
      </c>
      <c r="J250">
        <v>2021</v>
      </c>
      <c r="K250" t="s">
        <v>86</v>
      </c>
      <c r="L250">
        <v>0.4592</v>
      </c>
      <c r="M250">
        <v>0.4476</v>
      </c>
    </row>
    <row r="251" spans="1:13" x14ac:dyDescent="0.25">
      <c r="A251">
        <v>2020</v>
      </c>
      <c r="B251" t="s">
        <v>87</v>
      </c>
      <c r="C251" s="12">
        <v>0.34489999999999998</v>
      </c>
      <c r="E251">
        <v>2020</v>
      </c>
      <c r="F251" t="s">
        <v>87</v>
      </c>
      <c r="G251">
        <v>0.56220000000000003</v>
      </c>
      <c r="H251">
        <v>6405.47</v>
      </c>
      <c r="J251">
        <v>2021</v>
      </c>
      <c r="K251" t="s">
        <v>87</v>
      </c>
      <c r="L251">
        <v>0.54979999999999996</v>
      </c>
      <c r="M251">
        <v>0.50919999999999999</v>
      </c>
    </row>
    <row r="252" spans="1:13" x14ac:dyDescent="0.25">
      <c r="A252">
        <v>2020</v>
      </c>
      <c r="B252" t="s">
        <v>88</v>
      </c>
      <c r="C252" s="12">
        <v>0.38240000000000002</v>
      </c>
      <c r="E252">
        <v>2020</v>
      </c>
      <c r="F252" t="s">
        <v>88</v>
      </c>
      <c r="G252">
        <v>0.51859999999999995</v>
      </c>
      <c r="H252">
        <v>4665.84</v>
      </c>
      <c r="J252">
        <v>2021</v>
      </c>
      <c r="K252" t="s">
        <v>88</v>
      </c>
      <c r="L252">
        <v>0.49709999999999999</v>
      </c>
      <c r="M252">
        <v>0.53520000000000001</v>
      </c>
    </row>
    <row r="253" spans="1:13" x14ac:dyDescent="0.25">
      <c r="A253">
        <v>2020</v>
      </c>
      <c r="B253" t="s">
        <v>89</v>
      </c>
      <c r="C253" s="12">
        <v>0.42359999999999998</v>
      </c>
      <c r="E253">
        <v>2020</v>
      </c>
      <c r="F253" t="s">
        <v>89</v>
      </c>
      <c r="G253">
        <v>0.40749999999999997</v>
      </c>
      <c r="H253">
        <v>5827.94</v>
      </c>
      <c r="J253">
        <v>2021</v>
      </c>
      <c r="K253" t="s">
        <v>89</v>
      </c>
      <c r="L253">
        <v>0.43790000000000001</v>
      </c>
      <c r="M253">
        <v>0.42170000000000002</v>
      </c>
    </row>
    <row r="254" spans="1:13" x14ac:dyDescent="0.25">
      <c r="A254">
        <v>2020</v>
      </c>
      <c r="B254" t="s">
        <v>90</v>
      </c>
      <c r="C254" s="12">
        <v>0.3649</v>
      </c>
      <c r="E254">
        <v>2020</v>
      </c>
      <c r="F254" t="s">
        <v>90</v>
      </c>
      <c r="G254">
        <v>0.4224</v>
      </c>
      <c r="H254">
        <v>5731</v>
      </c>
      <c r="J254">
        <v>2021</v>
      </c>
      <c r="K254" t="s">
        <v>90</v>
      </c>
      <c r="L254">
        <v>0.39979999999999999</v>
      </c>
      <c r="M254">
        <v>0.23269999999999999</v>
      </c>
    </row>
    <row r="255" spans="1:13" x14ac:dyDescent="0.25">
      <c r="A255">
        <v>2020</v>
      </c>
      <c r="B255" t="s">
        <v>91</v>
      </c>
      <c r="C255" s="12">
        <v>0.28129999999999999</v>
      </c>
      <c r="E255">
        <v>2020</v>
      </c>
      <c r="F255" t="s">
        <v>91</v>
      </c>
      <c r="G255">
        <v>0.41849999999999998</v>
      </c>
      <c r="H255">
        <v>3497</v>
      </c>
      <c r="J255">
        <v>2021</v>
      </c>
      <c r="K255" t="s">
        <v>91</v>
      </c>
      <c r="L255">
        <v>0.39829999999999999</v>
      </c>
      <c r="M255">
        <v>0.45650000000000002</v>
      </c>
    </row>
    <row r="256" spans="1:13" x14ac:dyDescent="0.25">
      <c r="A256">
        <v>2020</v>
      </c>
      <c r="B256" t="s">
        <v>92</v>
      </c>
      <c r="C256" s="12">
        <v>0.21690000000000001</v>
      </c>
      <c r="E256">
        <v>2020</v>
      </c>
      <c r="F256" t="s">
        <v>92</v>
      </c>
      <c r="G256">
        <v>0.30880000000000002</v>
      </c>
      <c r="H256">
        <v>6064.81</v>
      </c>
      <c r="J256">
        <v>2021</v>
      </c>
      <c r="K256" t="s">
        <v>92</v>
      </c>
      <c r="L256">
        <v>0.29780000000000001</v>
      </c>
      <c r="M256">
        <v>0.33379999999999999</v>
      </c>
    </row>
    <row r="257" spans="1:13" x14ac:dyDescent="0.25">
      <c r="A257">
        <v>2020</v>
      </c>
      <c r="B257" t="s">
        <v>93</v>
      </c>
      <c r="C257" s="12">
        <v>0.2477</v>
      </c>
      <c r="E257">
        <v>2020</v>
      </c>
      <c r="F257" t="s">
        <v>93</v>
      </c>
      <c r="G257">
        <v>0.37130000000000002</v>
      </c>
      <c r="H257">
        <v>5963.93</v>
      </c>
      <c r="J257">
        <v>2021</v>
      </c>
      <c r="K257" t="s">
        <v>93</v>
      </c>
      <c r="L257">
        <v>0.38729999999999998</v>
      </c>
      <c r="M257">
        <v>0.56710000000000005</v>
      </c>
    </row>
    <row r="258" spans="1:13" x14ac:dyDescent="0.25">
      <c r="A258">
        <v>2020</v>
      </c>
      <c r="B258" t="s">
        <v>94</v>
      </c>
      <c r="C258" s="12">
        <v>0.49890000000000001</v>
      </c>
      <c r="E258">
        <v>2020</v>
      </c>
      <c r="F258" t="s">
        <v>94</v>
      </c>
      <c r="G258">
        <v>0.43359999999999999</v>
      </c>
      <c r="H258">
        <v>3782.91</v>
      </c>
      <c r="J258">
        <v>2021</v>
      </c>
      <c r="K258" t="s">
        <v>94</v>
      </c>
      <c r="L258">
        <v>0.47070000000000001</v>
      </c>
      <c r="M258">
        <v>0.4022</v>
      </c>
    </row>
    <row r="259" spans="1:13" x14ac:dyDescent="0.25">
      <c r="A259">
        <v>2020</v>
      </c>
      <c r="B259" t="s">
        <v>95</v>
      </c>
      <c r="C259" s="12">
        <v>0.51990000000000003</v>
      </c>
      <c r="E259">
        <v>2020</v>
      </c>
      <c r="F259" t="s">
        <v>95</v>
      </c>
      <c r="G259">
        <v>0.52959999999999996</v>
      </c>
      <c r="H259">
        <v>6111</v>
      </c>
      <c r="J259">
        <v>2021</v>
      </c>
      <c r="K259" t="s">
        <v>95</v>
      </c>
      <c r="L259">
        <v>0.4985</v>
      </c>
      <c r="M259">
        <v>0.68410000000000004</v>
      </c>
    </row>
    <row r="260" spans="1:13" x14ac:dyDescent="0.25">
      <c r="A260">
        <v>2020</v>
      </c>
      <c r="B260" t="s">
        <v>96</v>
      </c>
      <c r="C260" s="12">
        <v>0.58630000000000004</v>
      </c>
      <c r="E260">
        <v>2020</v>
      </c>
      <c r="F260" t="s">
        <v>96</v>
      </c>
      <c r="G260">
        <v>0.64329999999999998</v>
      </c>
      <c r="H260">
        <v>4469.92</v>
      </c>
      <c r="J260">
        <v>2021</v>
      </c>
      <c r="K260" t="s">
        <v>96</v>
      </c>
      <c r="L260">
        <v>0.64910000000000001</v>
      </c>
      <c r="M260">
        <v>0.71689999999999998</v>
      </c>
    </row>
    <row r="261" spans="1:13" x14ac:dyDescent="0.25">
      <c r="A261">
        <v>2020</v>
      </c>
      <c r="B261" t="s">
        <v>97</v>
      </c>
      <c r="C261" s="12">
        <v>0.5766</v>
      </c>
      <c r="E261">
        <v>2020</v>
      </c>
      <c r="F261" t="s">
        <v>97</v>
      </c>
      <c r="G261">
        <v>0.16589999999999999</v>
      </c>
      <c r="H261">
        <v>3260</v>
      </c>
      <c r="J261">
        <v>2021</v>
      </c>
      <c r="K261" t="s">
        <v>97</v>
      </c>
      <c r="L261">
        <v>0.51290000000000002</v>
      </c>
      <c r="M261">
        <v>0.30740000000000001</v>
      </c>
    </row>
    <row r="262" spans="1:13" x14ac:dyDescent="0.25">
      <c r="A262">
        <v>2021</v>
      </c>
      <c r="B262" t="s">
        <v>46</v>
      </c>
      <c r="C262" s="12">
        <v>0.49830000000000002</v>
      </c>
      <c r="E262">
        <v>2021</v>
      </c>
      <c r="F262" t="s">
        <v>46</v>
      </c>
      <c r="G262">
        <v>0.38429999999999997</v>
      </c>
      <c r="H262">
        <v>5715.7</v>
      </c>
    </row>
    <row r="263" spans="1:13" x14ac:dyDescent="0.25">
      <c r="A263">
        <v>2021</v>
      </c>
      <c r="B263" t="s">
        <v>47</v>
      </c>
      <c r="C263" s="12">
        <v>0.14699999999999999</v>
      </c>
      <c r="E263">
        <v>2021</v>
      </c>
      <c r="F263" t="s">
        <v>47</v>
      </c>
      <c r="G263">
        <v>0.44309999999999999</v>
      </c>
      <c r="H263">
        <v>6258.76</v>
      </c>
    </row>
    <row r="264" spans="1:13" x14ac:dyDescent="0.25">
      <c r="A264">
        <v>2021</v>
      </c>
      <c r="B264" t="s">
        <v>48</v>
      </c>
      <c r="C264" s="12">
        <v>0.35060000000000002</v>
      </c>
      <c r="E264">
        <v>2021</v>
      </c>
      <c r="F264" t="s">
        <v>48</v>
      </c>
      <c r="G264">
        <v>0.45340000000000003</v>
      </c>
      <c r="H264">
        <v>8248</v>
      </c>
    </row>
    <row r="265" spans="1:13" x14ac:dyDescent="0.25">
      <c r="A265">
        <v>2021</v>
      </c>
      <c r="B265" t="s">
        <v>49</v>
      </c>
      <c r="C265" s="12">
        <v>0.59570000000000001</v>
      </c>
      <c r="E265">
        <v>2021</v>
      </c>
      <c r="F265" t="s">
        <v>49</v>
      </c>
      <c r="G265">
        <v>0.55020000000000002</v>
      </c>
      <c r="H265">
        <v>5436.88</v>
      </c>
    </row>
    <row r="266" spans="1:13" x14ac:dyDescent="0.25">
      <c r="A266">
        <v>2021</v>
      </c>
      <c r="B266" t="s">
        <v>50</v>
      </c>
      <c r="C266" s="12">
        <v>0.40689999999999998</v>
      </c>
      <c r="E266">
        <v>2021</v>
      </c>
      <c r="F266" t="s">
        <v>50</v>
      </c>
      <c r="G266">
        <v>0.29370000000000002</v>
      </c>
      <c r="H266">
        <v>6000</v>
      </c>
    </row>
    <row r="267" spans="1:13" x14ac:dyDescent="0.25">
      <c r="A267">
        <v>2021</v>
      </c>
      <c r="B267" t="s">
        <v>51</v>
      </c>
      <c r="C267" s="12">
        <v>0.44419999999999998</v>
      </c>
      <c r="E267">
        <v>2021</v>
      </c>
      <c r="F267" t="s">
        <v>51</v>
      </c>
      <c r="G267">
        <v>0.24</v>
      </c>
      <c r="H267">
        <v>6756</v>
      </c>
    </row>
    <row r="268" spans="1:13" x14ac:dyDescent="0.25">
      <c r="A268">
        <v>2021</v>
      </c>
      <c r="B268" t="s">
        <v>52</v>
      </c>
      <c r="C268" s="12">
        <v>0.32500000000000001</v>
      </c>
      <c r="E268">
        <v>2021</v>
      </c>
      <c r="F268" t="s">
        <v>52</v>
      </c>
      <c r="G268">
        <v>0.30080000000000001</v>
      </c>
      <c r="H268">
        <v>6598.81</v>
      </c>
    </row>
    <row r="269" spans="1:13" x14ac:dyDescent="0.25">
      <c r="A269">
        <v>2021</v>
      </c>
      <c r="B269" t="s">
        <v>53</v>
      </c>
      <c r="C269" s="12">
        <v>0.61399999999999999</v>
      </c>
      <c r="E269">
        <v>2021</v>
      </c>
      <c r="F269" t="s">
        <v>53</v>
      </c>
      <c r="G269">
        <v>0.48459999999999998</v>
      </c>
      <c r="H269">
        <v>6240</v>
      </c>
    </row>
    <row r="270" spans="1:13" x14ac:dyDescent="0.25">
      <c r="A270">
        <v>2021</v>
      </c>
      <c r="B270" t="s">
        <v>54</v>
      </c>
      <c r="C270" s="12">
        <v>0.58460000000000001</v>
      </c>
      <c r="E270">
        <v>2021</v>
      </c>
      <c r="F270" t="s">
        <v>54</v>
      </c>
      <c r="G270">
        <v>0.37209999999999999</v>
      </c>
      <c r="H270">
        <v>8580</v>
      </c>
    </row>
    <row r="271" spans="1:13" x14ac:dyDescent="0.25">
      <c r="A271">
        <v>2021</v>
      </c>
      <c r="B271" t="s">
        <v>55</v>
      </c>
      <c r="C271" s="12">
        <v>0.31219999999999998</v>
      </c>
      <c r="E271">
        <v>2021</v>
      </c>
      <c r="F271" t="s">
        <v>55</v>
      </c>
      <c r="G271">
        <v>0.2228</v>
      </c>
      <c r="H271">
        <v>5838</v>
      </c>
    </row>
    <row r="272" spans="1:13" x14ac:dyDescent="0.25">
      <c r="A272">
        <v>2021</v>
      </c>
      <c r="B272" t="s">
        <v>56</v>
      </c>
      <c r="C272" s="12">
        <v>0.46010000000000001</v>
      </c>
      <c r="E272">
        <v>2021</v>
      </c>
      <c r="F272" t="s">
        <v>56</v>
      </c>
      <c r="G272">
        <v>0.46310000000000001</v>
      </c>
      <c r="H272">
        <v>4983.58</v>
      </c>
    </row>
    <row r="273" spans="1:8" x14ac:dyDescent="0.25">
      <c r="A273">
        <v>2021</v>
      </c>
      <c r="B273" t="s">
        <v>57</v>
      </c>
      <c r="C273" s="12">
        <v>0.36969999999999997</v>
      </c>
      <c r="E273">
        <v>2021</v>
      </c>
      <c r="F273" t="s">
        <v>57</v>
      </c>
      <c r="G273">
        <v>0.12690000000000001</v>
      </c>
      <c r="H273">
        <v>4160</v>
      </c>
    </row>
    <row r="274" spans="1:8" x14ac:dyDescent="0.25">
      <c r="A274">
        <v>2021</v>
      </c>
      <c r="B274" t="s">
        <v>58</v>
      </c>
      <c r="C274" s="12">
        <v>0.32490000000000002</v>
      </c>
      <c r="E274">
        <v>2021</v>
      </c>
      <c r="F274" t="s">
        <v>58</v>
      </c>
      <c r="G274">
        <v>0.35639999999999999</v>
      </c>
      <c r="H274">
        <v>5737.04</v>
      </c>
    </row>
    <row r="275" spans="1:8" x14ac:dyDescent="0.25">
      <c r="A275">
        <v>2021</v>
      </c>
      <c r="B275" t="s">
        <v>59</v>
      </c>
      <c r="C275" s="12">
        <v>0.38069999999999998</v>
      </c>
      <c r="E275">
        <v>2021</v>
      </c>
      <c r="F275" t="s">
        <v>59</v>
      </c>
      <c r="G275">
        <v>0.31269999999999998</v>
      </c>
      <c r="H275">
        <v>6344</v>
      </c>
    </row>
    <row r="276" spans="1:8" x14ac:dyDescent="0.25">
      <c r="A276">
        <v>2021</v>
      </c>
      <c r="B276" t="s">
        <v>60</v>
      </c>
      <c r="C276" s="12">
        <v>0.68820000000000003</v>
      </c>
      <c r="E276">
        <v>2021</v>
      </c>
      <c r="F276" t="s">
        <v>60</v>
      </c>
      <c r="G276">
        <v>0.54259999999999997</v>
      </c>
      <c r="H276">
        <v>6749</v>
      </c>
    </row>
    <row r="277" spans="1:8" x14ac:dyDescent="0.25">
      <c r="A277">
        <v>2021</v>
      </c>
      <c r="B277" t="s">
        <v>61</v>
      </c>
      <c r="C277" s="12">
        <v>0.4884</v>
      </c>
      <c r="E277">
        <v>2021</v>
      </c>
      <c r="F277" t="s">
        <v>61</v>
      </c>
      <c r="G277">
        <v>0.55479999999999996</v>
      </c>
      <c r="H277">
        <v>7318.02</v>
      </c>
    </row>
    <row r="278" spans="1:8" x14ac:dyDescent="0.25">
      <c r="A278">
        <v>2021</v>
      </c>
      <c r="B278" t="s">
        <v>62</v>
      </c>
      <c r="C278" s="12">
        <v>0.58609999999999995</v>
      </c>
      <c r="E278">
        <v>2021</v>
      </c>
      <c r="F278" t="s">
        <v>62</v>
      </c>
      <c r="G278">
        <v>0.55969999999999998</v>
      </c>
      <c r="H278">
        <v>6634.89</v>
      </c>
    </row>
    <row r="279" spans="1:8" x14ac:dyDescent="0.25">
      <c r="A279">
        <v>2021</v>
      </c>
      <c r="B279" t="s">
        <v>63</v>
      </c>
      <c r="C279" s="12">
        <v>0.47670000000000001</v>
      </c>
      <c r="E279">
        <v>2021</v>
      </c>
      <c r="F279" t="s">
        <v>63</v>
      </c>
      <c r="G279">
        <v>0.4027</v>
      </c>
      <c r="H279">
        <v>4490.84</v>
      </c>
    </row>
    <row r="280" spans="1:8" x14ac:dyDescent="0.25">
      <c r="A280">
        <v>2021</v>
      </c>
      <c r="B280" t="s">
        <v>64</v>
      </c>
      <c r="C280" s="12">
        <v>0.43099999999999999</v>
      </c>
      <c r="E280">
        <v>2021</v>
      </c>
      <c r="F280" t="s">
        <v>64</v>
      </c>
      <c r="G280">
        <v>0.30130000000000001</v>
      </c>
      <c r="H280">
        <v>3282</v>
      </c>
    </row>
    <row r="281" spans="1:8" x14ac:dyDescent="0.25">
      <c r="A281">
        <v>2021</v>
      </c>
      <c r="B281" t="s">
        <v>65</v>
      </c>
      <c r="C281" s="12">
        <v>0.3619</v>
      </c>
      <c r="E281">
        <v>2021</v>
      </c>
      <c r="F281" t="s">
        <v>65</v>
      </c>
      <c r="G281">
        <v>0.45619999999999999</v>
      </c>
      <c r="H281">
        <v>6987.34</v>
      </c>
    </row>
    <row r="282" spans="1:8" x14ac:dyDescent="0.25">
      <c r="A282">
        <v>2021</v>
      </c>
      <c r="B282" t="s">
        <v>66</v>
      </c>
      <c r="C282" s="12">
        <v>0.34189999999999998</v>
      </c>
      <c r="E282">
        <v>2021</v>
      </c>
      <c r="F282" t="s">
        <v>66</v>
      </c>
      <c r="G282">
        <v>0.36259999999999998</v>
      </c>
      <c r="H282">
        <v>7193</v>
      </c>
    </row>
    <row r="283" spans="1:8" x14ac:dyDescent="0.25">
      <c r="A283">
        <v>2021</v>
      </c>
      <c r="B283" t="s">
        <v>67</v>
      </c>
      <c r="C283" s="12">
        <v>0.4093</v>
      </c>
      <c r="E283">
        <v>2021</v>
      </c>
      <c r="F283" t="s">
        <v>67</v>
      </c>
      <c r="G283">
        <v>0.4365</v>
      </c>
      <c r="H283">
        <v>7917.68</v>
      </c>
    </row>
    <row r="284" spans="1:8" x14ac:dyDescent="0.25">
      <c r="A284">
        <v>2021</v>
      </c>
      <c r="B284" t="s">
        <v>68</v>
      </c>
      <c r="C284" s="12">
        <v>0.3821</v>
      </c>
      <c r="E284">
        <v>2021</v>
      </c>
      <c r="F284" t="s">
        <v>68</v>
      </c>
      <c r="G284">
        <v>0.46039999999999998</v>
      </c>
      <c r="H284">
        <v>5780</v>
      </c>
    </row>
    <row r="285" spans="1:8" x14ac:dyDescent="0.25">
      <c r="A285">
        <v>2021</v>
      </c>
      <c r="B285" t="s">
        <v>69</v>
      </c>
      <c r="C285" s="12">
        <v>0.30580000000000002</v>
      </c>
      <c r="E285">
        <v>2021</v>
      </c>
      <c r="F285" t="s">
        <v>69</v>
      </c>
      <c r="G285">
        <v>0.36680000000000001</v>
      </c>
      <c r="H285">
        <v>7750.5</v>
      </c>
    </row>
    <row r="286" spans="1:8" x14ac:dyDescent="0.25">
      <c r="A286">
        <v>2021</v>
      </c>
      <c r="B286" t="s">
        <v>70</v>
      </c>
      <c r="C286" s="12">
        <v>0.56979999999999997</v>
      </c>
      <c r="E286">
        <v>2021</v>
      </c>
      <c r="F286" t="s">
        <v>70</v>
      </c>
      <c r="G286">
        <v>0.60809999999999997</v>
      </c>
      <c r="H286">
        <v>4044</v>
      </c>
    </row>
    <row r="287" spans="1:8" x14ac:dyDescent="0.25">
      <c r="A287">
        <v>2021</v>
      </c>
      <c r="B287" t="s">
        <v>71</v>
      </c>
      <c r="C287" s="12">
        <v>0.62390000000000001</v>
      </c>
      <c r="E287">
        <v>2021</v>
      </c>
      <c r="F287" t="s">
        <v>71</v>
      </c>
      <c r="G287">
        <v>0.44569999999999999</v>
      </c>
      <c r="H287">
        <v>5760</v>
      </c>
    </row>
    <row r="288" spans="1:8" x14ac:dyDescent="0.25">
      <c r="A288">
        <v>2021</v>
      </c>
      <c r="B288" t="s">
        <v>72</v>
      </c>
      <c r="C288" s="12">
        <v>0.55689999999999995</v>
      </c>
      <c r="E288">
        <v>2021</v>
      </c>
      <c r="F288" t="s">
        <v>72</v>
      </c>
      <c r="G288">
        <v>0.56140000000000001</v>
      </c>
      <c r="H288">
        <v>4666.5</v>
      </c>
    </row>
    <row r="289" spans="1:8" x14ac:dyDescent="0.25">
      <c r="A289">
        <v>2021</v>
      </c>
      <c r="B289" t="s">
        <v>73</v>
      </c>
      <c r="C289" s="12">
        <v>0.4642</v>
      </c>
      <c r="E289">
        <v>2021</v>
      </c>
      <c r="F289" t="s">
        <v>73</v>
      </c>
      <c r="G289">
        <v>0.54249999999999998</v>
      </c>
      <c r="H289">
        <v>8638.15</v>
      </c>
    </row>
    <row r="290" spans="1:8" x14ac:dyDescent="0.25">
      <c r="A290">
        <v>2021</v>
      </c>
      <c r="B290" t="s">
        <v>74</v>
      </c>
      <c r="C290" s="12">
        <v>0.51629999999999998</v>
      </c>
      <c r="E290">
        <v>2021</v>
      </c>
      <c r="F290" t="s">
        <v>74</v>
      </c>
      <c r="G290">
        <v>0.4511</v>
      </c>
      <c r="H290">
        <v>7985</v>
      </c>
    </row>
    <row r="291" spans="1:8" x14ac:dyDescent="0.25">
      <c r="A291">
        <v>2021</v>
      </c>
      <c r="B291" t="s">
        <v>75</v>
      </c>
      <c r="C291" s="12">
        <v>0.27889999999999998</v>
      </c>
      <c r="E291">
        <v>2021</v>
      </c>
      <c r="F291" t="s">
        <v>75</v>
      </c>
      <c r="G291">
        <v>0.32669999999999999</v>
      </c>
      <c r="H291">
        <v>7800</v>
      </c>
    </row>
    <row r="292" spans="1:8" x14ac:dyDescent="0.25">
      <c r="A292">
        <v>2021</v>
      </c>
      <c r="B292" t="s">
        <v>76</v>
      </c>
      <c r="C292" s="12">
        <v>0.54149999999999998</v>
      </c>
      <c r="E292">
        <v>2021</v>
      </c>
      <c r="F292" t="s">
        <v>76</v>
      </c>
      <c r="G292">
        <v>0.4209</v>
      </c>
      <c r="H292">
        <v>6500</v>
      </c>
    </row>
    <row r="293" spans="1:8" x14ac:dyDescent="0.25">
      <c r="A293">
        <v>2021</v>
      </c>
      <c r="B293" t="s">
        <v>77</v>
      </c>
      <c r="C293" s="12">
        <v>0.36530000000000001</v>
      </c>
      <c r="E293">
        <v>2021</v>
      </c>
      <c r="F293" t="s">
        <v>77</v>
      </c>
      <c r="G293">
        <v>0.40029999999999999</v>
      </c>
      <c r="H293">
        <v>4550</v>
      </c>
    </row>
    <row r="294" spans="1:8" x14ac:dyDescent="0.25">
      <c r="A294">
        <v>2021</v>
      </c>
      <c r="B294" t="s">
        <v>78</v>
      </c>
      <c r="C294" s="12">
        <v>0.45860000000000001</v>
      </c>
      <c r="E294">
        <v>2021</v>
      </c>
      <c r="F294" t="s">
        <v>78</v>
      </c>
      <c r="G294">
        <v>0.46260000000000001</v>
      </c>
      <c r="H294">
        <v>5959</v>
      </c>
    </row>
    <row r="295" spans="1:8" x14ac:dyDescent="0.25">
      <c r="A295">
        <v>2021</v>
      </c>
      <c r="B295" t="s">
        <v>79</v>
      </c>
      <c r="C295" s="12">
        <v>0.43059999999999998</v>
      </c>
      <c r="E295">
        <v>2021</v>
      </c>
      <c r="F295" t="s">
        <v>79</v>
      </c>
      <c r="G295">
        <v>0.36199999999999999</v>
      </c>
      <c r="H295">
        <v>4885.5</v>
      </c>
    </row>
    <row r="296" spans="1:8" x14ac:dyDescent="0.25">
      <c r="A296">
        <v>2021</v>
      </c>
      <c r="B296" t="s">
        <v>80</v>
      </c>
      <c r="C296" s="12">
        <v>0.39079999999999998</v>
      </c>
      <c r="E296">
        <v>2021</v>
      </c>
      <c r="F296" t="s">
        <v>80</v>
      </c>
      <c r="G296">
        <v>0.58530000000000004</v>
      </c>
      <c r="H296">
        <v>6240</v>
      </c>
    </row>
    <row r="297" spans="1:8" x14ac:dyDescent="0.25">
      <c r="A297">
        <v>2021</v>
      </c>
      <c r="B297" t="s">
        <v>81</v>
      </c>
      <c r="C297" s="12">
        <v>0.44290000000000002</v>
      </c>
      <c r="E297">
        <v>2021</v>
      </c>
      <c r="F297" t="s">
        <v>81</v>
      </c>
      <c r="G297">
        <v>0.40289999999999998</v>
      </c>
      <c r="H297">
        <v>6065.5</v>
      </c>
    </row>
    <row r="298" spans="1:8" x14ac:dyDescent="0.25">
      <c r="A298">
        <v>2021</v>
      </c>
      <c r="B298" t="s">
        <v>82</v>
      </c>
      <c r="C298" s="12">
        <v>0.42709999999999998</v>
      </c>
      <c r="E298">
        <v>2021</v>
      </c>
      <c r="F298" t="s">
        <v>82</v>
      </c>
      <c r="G298">
        <v>0.36870000000000003</v>
      </c>
      <c r="H298">
        <v>5198.5</v>
      </c>
    </row>
    <row r="299" spans="1:8" x14ac:dyDescent="0.25">
      <c r="A299">
        <v>2021</v>
      </c>
      <c r="B299" t="s">
        <v>83</v>
      </c>
      <c r="C299" s="12">
        <v>0.30299999999999999</v>
      </c>
      <c r="E299">
        <v>2021</v>
      </c>
      <c r="F299" t="s">
        <v>83</v>
      </c>
      <c r="G299">
        <v>0.32679999999999998</v>
      </c>
      <c r="H299">
        <v>6779.15</v>
      </c>
    </row>
    <row r="300" spans="1:8" x14ac:dyDescent="0.25">
      <c r="A300">
        <v>2021</v>
      </c>
      <c r="B300" t="s">
        <v>84</v>
      </c>
      <c r="C300" s="12">
        <v>0.33760000000000001</v>
      </c>
      <c r="E300">
        <v>2021</v>
      </c>
      <c r="F300" t="s">
        <v>84</v>
      </c>
      <c r="G300">
        <v>0.47220000000000001</v>
      </c>
      <c r="H300">
        <v>6906.82</v>
      </c>
    </row>
    <row r="301" spans="1:8" x14ac:dyDescent="0.25">
      <c r="A301">
        <v>2021</v>
      </c>
      <c r="B301" t="s">
        <v>85</v>
      </c>
      <c r="C301" s="12">
        <v>0.42049999999999998</v>
      </c>
      <c r="E301">
        <v>2021</v>
      </c>
      <c r="F301" t="s">
        <v>85</v>
      </c>
      <c r="G301">
        <v>0.43169999999999997</v>
      </c>
      <c r="H301">
        <v>6253.93</v>
      </c>
    </row>
    <row r="302" spans="1:8" x14ac:dyDescent="0.25">
      <c r="A302">
        <v>2021</v>
      </c>
      <c r="B302" t="s">
        <v>86</v>
      </c>
      <c r="C302" s="12">
        <v>0.43840000000000001</v>
      </c>
      <c r="E302">
        <v>2021</v>
      </c>
      <c r="F302" t="s">
        <v>86</v>
      </c>
      <c r="G302">
        <v>0.42230000000000001</v>
      </c>
      <c r="H302">
        <v>3678.79</v>
      </c>
    </row>
    <row r="303" spans="1:8" x14ac:dyDescent="0.25">
      <c r="A303">
        <v>2021</v>
      </c>
      <c r="B303" t="s">
        <v>87</v>
      </c>
      <c r="C303" s="12">
        <v>0.3644</v>
      </c>
      <c r="E303">
        <v>2021</v>
      </c>
      <c r="F303" t="s">
        <v>87</v>
      </c>
      <c r="G303">
        <v>0.54490000000000005</v>
      </c>
      <c r="H303">
        <v>6588.98</v>
      </c>
    </row>
    <row r="304" spans="1:8" x14ac:dyDescent="0.25">
      <c r="A304">
        <v>2021</v>
      </c>
      <c r="B304" t="s">
        <v>88</v>
      </c>
      <c r="C304" s="12">
        <v>0.39169999999999999</v>
      </c>
      <c r="E304">
        <v>2021</v>
      </c>
      <c r="F304" t="s">
        <v>88</v>
      </c>
      <c r="G304">
        <v>0.47360000000000002</v>
      </c>
      <c r="H304">
        <v>5272.06</v>
      </c>
    </row>
    <row r="305" spans="1:8" x14ac:dyDescent="0.25">
      <c r="A305">
        <v>2021</v>
      </c>
      <c r="B305" t="s">
        <v>89</v>
      </c>
      <c r="C305" s="12">
        <v>0.42299999999999999</v>
      </c>
      <c r="E305">
        <v>2021</v>
      </c>
      <c r="F305" t="s">
        <v>89</v>
      </c>
      <c r="G305">
        <v>0.42870000000000003</v>
      </c>
      <c r="H305">
        <v>6319.7</v>
      </c>
    </row>
    <row r="306" spans="1:8" x14ac:dyDescent="0.25">
      <c r="A306">
        <v>2021</v>
      </c>
      <c r="B306" t="s">
        <v>90</v>
      </c>
      <c r="C306" s="12">
        <v>0.3977</v>
      </c>
      <c r="E306">
        <v>2021</v>
      </c>
      <c r="F306" t="s">
        <v>90</v>
      </c>
      <c r="G306">
        <v>0.3488</v>
      </c>
      <c r="H306">
        <v>5968</v>
      </c>
    </row>
    <row r="307" spans="1:8" x14ac:dyDescent="0.25">
      <c r="A307">
        <v>2021</v>
      </c>
      <c r="B307" t="s">
        <v>91</v>
      </c>
      <c r="C307" s="12">
        <v>0.2676</v>
      </c>
      <c r="E307">
        <v>2021</v>
      </c>
      <c r="F307" t="s">
        <v>91</v>
      </c>
      <c r="G307">
        <v>0.46139999999999998</v>
      </c>
      <c r="H307">
        <v>4423.21</v>
      </c>
    </row>
    <row r="308" spans="1:8" x14ac:dyDescent="0.25">
      <c r="A308">
        <v>2021</v>
      </c>
      <c r="B308" t="s">
        <v>92</v>
      </c>
      <c r="C308" s="12">
        <v>0.30249999999999999</v>
      </c>
      <c r="E308">
        <v>2021</v>
      </c>
      <c r="F308" t="s">
        <v>92</v>
      </c>
      <c r="G308">
        <v>0.2661</v>
      </c>
      <c r="H308">
        <v>7110.02</v>
      </c>
    </row>
    <row r="309" spans="1:8" x14ac:dyDescent="0.25">
      <c r="A309">
        <v>2021</v>
      </c>
      <c r="B309" t="s">
        <v>93</v>
      </c>
      <c r="C309" s="12">
        <v>0.27900000000000003</v>
      </c>
      <c r="E309">
        <v>2021</v>
      </c>
      <c r="F309" t="s">
        <v>93</v>
      </c>
      <c r="G309">
        <v>0.35389999999999999</v>
      </c>
      <c r="H309">
        <v>6075.9</v>
      </c>
    </row>
    <row r="310" spans="1:8" x14ac:dyDescent="0.25">
      <c r="A310">
        <v>2021</v>
      </c>
      <c r="B310" t="s">
        <v>94</v>
      </c>
      <c r="C310" s="12">
        <v>0.58030000000000004</v>
      </c>
      <c r="E310">
        <v>2021</v>
      </c>
      <c r="F310" t="s">
        <v>94</v>
      </c>
      <c r="G310">
        <v>0.43459999999999999</v>
      </c>
      <c r="H310">
        <v>3945.57</v>
      </c>
    </row>
    <row r="311" spans="1:8" x14ac:dyDescent="0.25">
      <c r="A311">
        <v>2021</v>
      </c>
      <c r="B311" t="s">
        <v>95</v>
      </c>
      <c r="C311" s="12">
        <v>0.53480000000000005</v>
      </c>
      <c r="E311">
        <v>2021</v>
      </c>
      <c r="F311" t="s">
        <v>95</v>
      </c>
      <c r="G311">
        <v>0.4491</v>
      </c>
      <c r="H311">
        <v>6330</v>
      </c>
    </row>
    <row r="312" spans="1:8" x14ac:dyDescent="0.25">
      <c r="A312">
        <v>2021</v>
      </c>
      <c r="B312" t="s">
        <v>96</v>
      </c>
      <c r="C312" s="12">
        <v>0.65949999999999998</v>
      </c>
      <c r="E312">
        <v>2021</v>
      </c>
      <c r="F312" t="s">
        <v>96</v>
      </c>
      <c r="G312">
        <v>0.61209999999999998</v>
      </c>
      <c r="H312">
        <v>3936.3</v>
      </c>
    </row>
    <row r="313" spans="1:8" x14ac:dyDescent="0.25">
      <c r="A313">
        <v>2021</v>
      </c>
      <c r="B313" t="s">
        <v>97</v>
      </c>
      <c r="C313" s="12">
        <v>0.57089999999999996</v>
      </c>
      <c r="E313">
        <v>2021</v>
      </c>
      <c r="F313" t="s">
        <v>97</v>
      </c>
      <c r="G313">
        <v>0.48759999999999998</v>
      </c>
      <c r="H313">
        <v>3483</v>
      </c>
    </row>
    <row r="314" spans="1:8" x14ac:dyDescent="0.25">
      <c r="A314">
        <v>2022</v>
      </c>
      <c r="B314" t="s">
        <v>46</v>
      </c>
      <c r="C314" s="12">
        <v>0.43630000000000002</v>
      </c>
    </row>
    <row r="315" spans="1:8" x14ac:dyDescent="0.25">
      <c r="A315">
        <v>2022</v>
      </c>
      <c r="B315" t="s">
        <v>47</v>
      </c>
      <c r="C315" s="12">
        <v>0.18379999999999999</v>
      </c>
    </row>
    <row r="316" spans="1:8" x14ac:dyDescent="0.25">
      <c r="A316">
        <v>2022</v>
      </c>
      <c r="B316" t="s">
        <v>48</v>
      </c>
      <c r="C316" s="12">
        <v>0.40410000000000001</v>
      </c>
    </row>
    <row r="317" spans="1:8" x14ac:dyDescent="0.25">
      <c r="A317">
        <v>2022</v>
      </c>
      <c r="B317" t="s">
        <v>49</v>
      </c>
      <c r="C317" s="12">
        <v>0.59770000000000001</v>
      </c>
    </row>
    <row r="318" spans="1:8" x14ac:dyDescent="0.25">
      <c r="A318">
        <v>2022</v>
      </c>
      <c r="B318" t="s">
        <v>50</v>
      </c>
      <c r="C318" s="12">
        <v>0.4108</v>
      </c>
    </row>
    <row r="319" spans="1:8" x14ac:dyDescent="0.25">
      <c r="A319">
        <v>2022</v>
      </c>
      <c r="B319" t="s">
        <v>51</v>
      </c>
      <c r="C319" s="12">
        <v>0.44469999999999998</v>
      </c>
    </row>
    <row r="320" spans="1:8" x14ac:dyDescent="0.25">
      <c r="A320">
        <v>2022</v>
      </c>
      <c r="B320" t="s">
        <v>52</v>
      </c>
      <c r="C320" s="12">
        <v>0.33939999999999998</v>
      </c>
    </row>
    <row r="321" spans="1:3" x14ac:dyDescent="0.25">
      <c r="A321">
        <v>2022</v>
      </c>
      <c r="B321" t="s">
        <v>53</v>
      </c>
      <c r="C321" s="12">
        <v>0.63990000000000002</v>
      </c>
    </row>
    <row r="322" spans="1:3" x14ac:dyDescent="0.25">
      <c r="A322">
        <v>2022</v>
      </c>
      <c r="B322" t="s">
        <v>54</v>
      </c>
      <c r="C322" s="12">
        <v>0.54730000000000001</v>
      </c>
    </row>
    <row r="323" spans="1:3" x14ac:dyDescent="0.25">
      <c r="A323">
        <v>2022</v>
      </c>
      <c r="B323" t="s">
        <v>55</v>
      </c>
      <c r="C323" s="12">
        <v>0.35520000000000002</v>
      </c>
    </row>
    <row r="324" spans="1:3" x14ac:dyDescent="0.25">
      <c r="A324">
        <v>2022</v>
      </c>
      <c r="B324" t="s">
        <v>56</v>
      </c>
      <c r="C324" s="12">
        <v>0.45950000000000002</v>
      </c>
    </row>
    <row r="325" spans="1:3" x14ac:dyDescent="0.25">
      <c r="A325">
        <v>2022</v>
      </c>
      <c r="B325" t="s">
        <v>57</v>
      </c>
      <c r="C325" s="12">
        <v>0.37119999999999997</v>
      </c>
    </row>
    <row r="326" spans="1:3" x14ac:dyDescent="0.25">
      <c r="A326">
        <v>2022</v>
      </c>
      <c r="B326" t="s">
        <v>58</v>
      </c>
      <c r="C326" s="12">
        <v>0.37340000000000001</v>
      </c>
    </row>
    <row r="327" spans="1:3" x14ac:dyDescent="0.25">
      <c r="A327">
        <v>2022</v>
      </c>
      <c r="B327" t="s">
        <v>59</v>
      </c>
      <c r="C327" s="12">
        <v>0.39529999999999998</v>
      </c>
    </row>
    <row r="328" spans="1:3" x14ac:dyDescent="0.25">
      <c r="A328">
        <v>2022</v>
      </c>
      <c r="B328" t="s">
        <v>60</v>
      </c>
      <c r="C328" s="12">
        <v>0.69110000000000005</v>
      </c>
    </row>
    <row r="329" spans="1:3" x14ac:dyDescent="0.25">
      <c r="A329">
        <v>2022</v>
      </c>
      <c r="B329" t="s">
        <v>61</v>
      </c>
      <c r="C329" s="12">
        <v>0.47710000000000002</v>
      </c>
    </row>
    <row r="330" spans="1:3" x14ac:dyDescent="0.25">
      <c r="A330">
        <v>2022</v>
      </c>
      <c r="B330" t="s">
        <v>62</v>
      </c>
      <c r="C330" s="12">
        <v>0.59599999999999997</v>
      </c>
    </row>
    <row r="331" spans="1:3" x14ac:dyDescent="0.25">
      <c r="A331">
        <v>2022</v>
      </c>
      <c r="B331" t="s">
        <v>63</v>
      </c>
      <c r="C331" s="12">
        <v>0.53449999999999998</v>
      </c>
    </row>
    <row r="332" spans="1:3" x14ac:dyDescent="0.25">
      <c r="A332">
        <v>2022</v>
      </c>
      <c r="B332" t="s">
        <v>64</v>
      </c>
      <c r="C332" s="12">
        <v>0.41549999999999998</v>
      </c>
    </row>
    <row r="333" spans="1:3" x14ac:dyDescent="0.25">
      <c r="A333">
        <v>2022</v>
      </c>
      <c r="B333" t="s">
        <v>65</v>
      </c>
      <c r="C333" s="12">
        <v>0.3836</v>
      </c>
    </row>
    <row r="334" spans="1:3" x14ac:dyDescent="0.25">
      <c r="A334">
        <v>2022</v>
      </c>
      <c r="B334" t="s">
        <v>66</v>
      </c>
      <c r="C334" s="12">
        <v>0.37609999999999999</v>
      </c>
    </row>
    <row r="335" spans="1:3" x14ac:dyDescent="0.25">
      <c r="A335">
        <v>2022</v>
      </c>
      <c r="B335" t="s">
        <v>67</v>
      </c>
      <c r="C335" s="12">
        <v>0.4259</v>
      </c>
    </row>
    <row r="336" spans="1:3" x14ac:dyDescent="0.25">
      <c r="A336">
        <v>2022</v>
      </c>
      <c r="B336" t="s">
        <v>68</v>
      </c>
      <c r="C336" s="12">
        <v>0.40079999999999999</v>
      </c>
    </row>
    <row r="337" spans="1:3" x14ac:dyDescent="0.25">
      <c r="A337">
        <v>2022</v>
      </c>
      <c r="B337" t="s">
        <v>69</v>
      </c>
      <c r="C337" s="12">
        <v>0.36620000000000003</v>
      </c>
    </row>
    <row r="338" spans="1:3" x14ac:dyDescent="0.25">
      <c r="A338">
        <v>2022</v>
      </c>
      <c r="B338" t="s">
        <v>70</v>
      </c>
      <c r="C338" s="12">
        <v>0.56399999999999995</v>
      </c>
    </row>
    <row r="339" spans="1:3" x14ac:dyDescent="0.25">
      <c r="A339">
        <v>2022</v>
      </c>
      <c r="B339" t="s">
        <v>71</v>
      </c>
      <c r="C339" s="12">
        <v>0.64739999999999998</v>
      </c>
    </row>
    <row r="340" spans="1:3" x14ac:dyDescent="0.25">
      <c r="A340">
        <v>2022</v>
      </c>
      <c r="B340" t="s">
        <v>72</v>
      </c>
      <c r="C340" s="12">
        <v>0.53500000000000003</v>
      </c>
    </row>
    <row r="341" spans="1:3" x14ac:dyDescent="0.25">
      <c r="A341">
        <v>2022</v>
      </c>
      <c r="B341" t="s">
        <v>73</v>
      </c>
      <c r="C341" s="12">
        <v>0.48480000000000001</v>
      </c>
    </row>
    <row r="342" spans="1:3" x14ac:dyDescent="0.25">
      <c r="A342">
        <v>2022</v>
      </c>
      <c r="B342" t="s">
        <v>74</v>
      </c>
      <c r="C342" s="12">
        <v>0.51370000000000005</v>
      </c>
    </row>
    <row r="343" spans="1:3" x14ac:dyDescent="0.25">
      <c r="A343">
        <v>2022</v>
      </c>
      <c r="B343" t="s">
        <v>75</v>
      </c>
      <c r="C343" s="12">
        <v>0.30199999999999999</v>
      </c>
    </row>
    <row r="344" spans="1:3" x14ac:dyDescent="0.25">
      <c r="A344">
        <v>2022</v>
      </c>
      <c r="B344" t="s">
        <v>76</v>
      </c>
      <c r="C344" s="12">
        <v>0.59089999999999998</v>
      </c>
    </row>
    <row r="345" spans="1:3" x14ac:dyDescent="0.25">
      <c r="A345">
        <v>2022</v>
      </c>
      <c r="B345" t="s">
        <v>77</v>
      </c>
      <c r="C345" s="12">
        <v>0.38650000000000001</v>
      </c>
    </row>
    <row r="346" spans="1:3" x14ac:dyDescent="0.25">
      <c r="A346">
        <v>2022</v>
      </c>
      <c r="B346" t="s">
        <v>78</v>
      </c>
      <c r="C346" s="12">
        <v>0.55869999999999997</v>
      </c>
    </row>
    <row r="347" spans="1:3" x14ac:dyDescent="0.25">
      <c r="A347">
        <v>2022</v>
      </c>
      <c r="B347" t="s">
        <v>79</v>
      </c>
      <c r="C347" s="12">
        <v>0.43280000000000002</v>
      </c>
    </row>
    <row r="348" spans="1:3" x14ac:dyDescent="0.25">
      <c r="A348">
        <v>2022</v>
      </c>
      <c r="B348" t="s">
        <v>80</v>
      </c>
      <c r="C348" s="12">
        <v>0.4234</v>
      </c>
    </row>
    <row r="349" spans="1:3" x14ac:dyDescent="0.25">
      <c r="A349">
        <v>2022</v>
      </c>
      <c r="B349" t="s">
        <v>81</v>
      </c>
      <c r="C349" s="12">
        <v>0.45150000000000001</v>
      </c>
    </row>
    <row r="350" spans="1:3" x14ac:dyDescent="0.25">
      <c r="A350">
        <v>2022</v>
      </c>
      <c r="B350" t="s">
        <v>82</v>
      </c>
      <c r="C350" s="12">
        <v>0.43</v>
      </c>
    </row>
    <row r="351" spans="1:3" x14ac:dyDescent="0.25">
      <c r="A351">
        <v>2022</v>
      </c>
      <c r="B351" t="s">
        <v>83</v>
      </c>
      <c r="C351" s="12">
        <v>0.39100000000000001</v>
      </c>
    </row>
    <row r="352" spans="1:3" x14ac:dyDescent="0.25">
      <c r="A352">
        <v>2022</v>
      </c>
      <c r="B352" t="s">
        <v>84</v>
      </c>
      <c r="C352" s="12">
        <v>0.33300000000000002</v>
      </c>
    </row>
    <row r="353" spans="1:3" x14ac:dyDescent="0.25">
      <c r="A353">
        <v>2022</v>
      </c>
      <c r="B353" t="s">
        <v>85</v>
      </c>
      <c r="C353" s="12">
        <v>0.46110000000000001</v>
      </c>
    </row>
    <row r="354" spans="1:3" x14ac:dyDescent="0.25">
      <c r="A354">
        <v>2022</v>
      </c>
      <c r="B354" t="s">
        <v>86</v>
      </c>
      <c r="C354" s="12">
        <v>0.44159999999999999</v>
      </c>
    </row>
    <row r="355" spans="1:3" x14ac:dyDescent="0.25">
      <c r="A355">
        <v>2022</v>
      </c>
      <c r="B355" t="s">
        <v>87</v>
      </c>
      <c r="C355" s="12">
        <v>0.31859999999999999</v>
      </c>
    </row>
    <row r="356" spans="1:3" x14ac:dyDescent="0.25">
      <c r="A356">
        <v>2022</v>
      </c>
      <c r="B356" t="s">
        <v>88</v>
      </c>
      <c r="C356" s="12">
        <v>0.3715</v>
      </c>
    </row>
    <row r="357" spans="1:3" x14ac:dyDescent="0.25">
      <c r="A357">
        <v>2022</v>
      </c>
      <c r="B357" t="s">
        <v>89</v>
      </c>
      <c r="C357" s="12">
        <v>0.42699999999999999</v>
      </c>
    </row>
    <row r="358" spans="1:3" x14ac:dyDescent="0.25">
      <c r="A358">
        <v>2022</v>
      </c>
      <c r="B358" t="s">
        <v>90</v>
      </c>
      <c r="C358" s="12">
        <v>0.41980000000000001</v>
      </c>
    </row>
    <row r="359" spans="1:3" x14ac:dyDescent="0.25">
      <c r="A359">
        <v>2022</v>
      </c>
      <c r="B359" t="s">
        <v>91</v>
      </c>
      <c r="C359" s="12">
        <v>0.27289999999999998</v>
      </c>
    </row>
    <row r="360" spans="1:3" x14ac:dyDescent="0.25">
      <c r="A360">
        <v>2022</v>
      </c>
      <c r="B360" t="s">
        <v>92</v>
      </c>
      <c r="C360" s="12">
        <v>0.3589</v>
      </c>
    </row>
    <row r="361" spans="1:3" x14ac:dyDescent="0.25">
      <c r="A361">
        <v>2022</v>
      </c>
      <c r="B361" t="s">
        <v>93</v>
      </c>
      <c r="C361" s="12">
        <v>0.41589999999999999</v>
      </c>
    </row>
    <row r="362" spans="1:3" x14ac:dyDescent="0.25">
      <c r="A362">
        <v>2022</v>
      </c>
      <c r="B362" t="s">
        <v>94</v>
      </c>
      <c r="C362" s="12">
        <v>0.4355</v>
      </c>
    </row>
    <row r="363" spans="1:3" x14ac:dyDescent="0.25">
      <c r="A363">
        <v>2022</v>
      </c>
      <c r="B363" t="s">
        <v>95</v>
      </c>
      <c r="C363" s="12">
        <v>0.53680000000000005</v>
      </c>
    </row>
    <row r="364" spans="1:3" x14ac:dyDescent="0.25">
      <c r="A364">
        <v>2022</v>
      </c>
      <c r="B364" t="s">
        <v>96</v>
      </c>
      <c r="C364" s="12">
        <v>0.63719999999999999</v>
      </c>
    </row>
    <row r="365" spans="1:3" x14ac:dyDescent="0.25">
      <c r="A365">
        <v>2022</v>
      </c>
      <c r="B365" t="s">
        <v>97</v>
      </c>
      <c r="C365" s="12">
        <v>0.62490000000000001</v>
      </c>
    </row>
  </sheetData>
  <sheetProtection sheet="1" objects="1" scenarios="1" selectLockedCell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892291-BCF8-4ADB-A63C-367175FB4739}">
  <dimension ref="A1:B27"/>
  <sheetViews>
    <sheetView tabSelected="1" workbookViewId="0">
      <selection activeCell="B2" sqref="B2:B15"/>
    </sheetView>
  </sheetViews>
  <sheetFormatPr defaultRowHeight="15" x14ac:dyDescent="0.25"/>
  <cols>
    <col min="1" max="1" width="8.85546875" customWidth="1"/>
    <col min="2" max="2" width="125.7109375" customWidth="1"/>
  </cols>
  <sheetData>
    <row r="1" spans="2:2" ht="15.75" thickBot="1" x14ac:dyDescent="0.3"/>
    <row r="2" spans="2:2" ht="19.5" thickBot="1" x14ac:dyDescent="0.35">
      <c r="B2" s="73" t="s">
        <v>107</v>
      </c>
    </row>
    <row r="3" spans="2:2" ht="15.75" thickBot="1" x14ac:dyDescent="0.3"/>
    <row r="4" spans="2:2" ht="16.5" thickBot="1" x14ac:dyDescent="0.3">
      <c r="B4" s="74" t="s">
        <v>108</v>
      </c>
    </row>
    <row r="5" spans="2:2" ht="151.5" customHeight="1" thickBot="1" x14ac:dyDescent="0.3">
      <c r="B5" s="75" t="s">
        <v>249</v>
      </c>
    </row>
    <row r="6" spans="2:2" ht="15.75" thickBot="1" x14ac:dyDescent="0.3"/>
    <row r="7" spans="2:2" ht="19.5" thickBot="1" x14ac:dyDescent="0.4">
      <c r="B7" s="74" t="s">
        <v>109</v>
      </c>
    </row>
    <row r="8" spans="2:2" ht="69" customHeight="1" x14ac:dyDescent="0.25">
      <c r="B8" s="76" t="s">
        <v>110</v>
      </c>
    </row>
    <row r="9" spans="2:2" ht="61.5" customHeight="1" x14ac:dyDescent="0.25">
      <c r="B9" s="76" t="s">
        <v>111</v>
      </c>
    </row>
    <row r="10" spans="2:2" ht="48.75" thickBot="1" x14ac:dyDescent="0.3">
      <c r="B10" s="75" t="s">
        <v>248</v>
      </c>
    </row>
    <row r="11" spans="2:2" ht="15.75" thickBot="1" x14ac:dyDescent="0.3"/>
    <row r="12" spans="2:2" ht="16.5" thickBot="1" x14ac:dyDescent="0.3">
      <c r="B12" s="74" t="s">
        <v>112</v>
      </c>
    </row>
    <row r="13" spans="2:2" ht="48.75" customHeight="1" x14ac:dyDescent="0.25">
      <c r="B13" s="76" t="s">
        <v>113</v>
      </c>
    </row>
    <row r="14" spans="2:2" ht="63" x14ac:dyDescent="0.25">
      <c r="B14" s="76" t="s">
        <v>114</v>
      </c>
    </row>
    <row r="15" spans="2:2" ht="33" customHeight="1" thickBot="1" x14ac:dyDescent="0.3">
      <c r="B15" s="75" t="s">
        <v>115</v>
      </c>
    </row>
    <row r="24" spans="1:1" x14ac:dyDescent="0.25">
      <c r="A24" s="6"/>
    </row>
    <row r="25" spans="1:1" x14ac:dyDescent="0.25">
      <c r="A25" s="6"/>
    </row>
    <row r="26" spans="1:1" x14ac:dyDescent="0.25">
      <c r="A26" s="6"/>
    </row>
    <row r="27" spans="1:1" x14ac:dyDescent="0.25">
      <c r="A27" s="6"/>
    </row>
  </sheetData>
  <sheetProtection sheet="1" objects="1" scenarios="1" selectLockedCells="1"/>
  <pageMargins left="0.7" right="0.7" top="0.75" bottom="0.75" header="0.3" footer="0.3"/>
  <pageSetup scale="8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99ACD1-8CFE-495A-9966-9E4734AC87E3}">
  <sheetPr>
    <pageSetUpPr fitToPage="1"/>
  </sheetPr>
  <dimension ref="B1:G37"/>
  <sheetViews>
    <sheetView workbookViewId="0">
      <selection activeCell="B2" sqref="B2:G2"/>
    </sheetView>
  </sheetViews>
  <sheetFormatPr defaultRowHeight="15" x14ac:dyDescent="0.25"/>
  <cols>
    <col min="2" max="3" width="28.7109375" style="1" customWidth="1"/>
    <col min="4" max="7" width="28.7109375" customWidth="1"/>
    <col min="8" max="8" width="22.7109375" customWidth="1"/>
    <col min="9" max="9" width="16.7109375" customWidth="1"/>
    <col min="10" max="10" width="22.7109375" customWidth="1"/>
    <col min="11" max="11" width="22.42578125" customWidth="1"/>
    <col min="12" max="12" width="16.7109375" customWidth="1"/>
  </cols>
  <sheetData>
    <row r="1" spans="2:7" ht="15.75" thickBot="1" x14ac:dyDescent="0.3"/>
    <row r="2" spans="2:7" ht="18" customHeight="1" thickBot="1" x14ac:dyDescent="0.3">
      <c r="B2" s="96" t="s">
        <v>116</v>
      </c>
      <c r="C2" s="97"/>
      <c r="D2" s="97"/>
      <c r="E2" s="97"/>
      <c r="F2" s="97"/>
      <c r="G2" s="98"/>
    </row>
    <row r="3" spans="2:7" ht="15" customHeight="1" thickBot="1" x14ac:dyDescent="0.3">
      <c r="B3" s="47"/>
      <c r="C3" s="47"/>
      <c r="D3" s="47"/>
      <c r="E3" s="47"/>
      <c r="F3" s="47"/>
      <c r="G3" s="47"/>
    </row>
    <row r="4" spans="2:7" ht="31.15" customHeight="1" x14ac:dyDescent="0.25">
      <c r="B4" s="99" t="s">
        <v>250</v>
      </c>
      <c r="C4" s="100"/>
      <c r="D4" s="100"/>
      <c r="E4" s="100"/>
      <c r="F4" s="100"/>
      <c r="G4" s="101"/>
    </row>
    <row r="5" spans="2:7" ht="75" customHeight="1" x14ac:dyDescent="0.25">
      <c r="B5" s="108" t="s">
        <v>117</v>
      </c>
      <c r="C5" s="109"/>
      <c r="D5" s="109"/>
      <c r="E5" s="109"/>
      <c r="F5" s="109"/>
      <c r="G5" s="110"/>
    </row>
    <row r="6" spans="2:7" ht="36.75" customHeight="1" x14ac:dyDescent="0.25">
      <c r="B6" s="102" t="s">
        <v>118</v>
      </c>
      <c r="C6" s="103"/>
      <c r="D6" s="103"/>
      <c r="E6" s="103"/>
      <c r="F6" s="103"/>
      <c r="G6" s="104"/>
    </row>
    <row r="7" spans="2:7" ht="31.15" customHeight="1" thickBot="1" x14ac:dyDescent="0.3">
      <c r="B7" s="105" t="s">
        <v>119</v>
      </c>
      <c r="C7" s="106"/>
      <c r="D7" s="106"/>
      <c r="E7" s="106"/>
      <c r="F7" s="106"/>
      <c r="G7" s="107"/>
    </row>
    <row r="8" spans="2:7" ht="15.75" thickBot="1" x14ac:dyDescent="0.3"/>
    <row r="9" spans="2:7" ht="15.75" thickBot="1" x14ac:dyDescent="0.3">
      <c r="B9" s="111" t="s">
        <v>120</v>
      </c>
      <c r="C9" s="111"/>
      <c r="D9" s="111"/>
      <c r="E9" s="111"/>
      <c r="F9" s="111"/>
      <c r="G9" s="111"/>
    </row>
    <row r="10" spans="2:7" ht="30.75" thickBot="1" x14ac:dyDescent="0.3">
      <c r="B10" s="24" t="s">
        <v>121</v>
      </c>
      <c r="C10" s="24" t="s">
        <v>122</v>
      </c>
      <c r="D10" s="25" t="s">
        <v>123</v>
      </c>
      <c r="E10" s="24" t="s">
        <v>124</v>
      </c>
      <c r="F10" s="24" t="s">
        <v>125</v>
      </c>
      <c r="G10" s="24" t="s">
        <v>126</v>
      </c>
    </row>
    <row r="11" spans="2:7" ht="27" thickBot="1" x14ac:dyDescent="0.3">
      <c r="B11" s="82" t="s">
        <v>252</v>
      </c>
      <c r="C11" s="82" t="s">
        <v>252</v>
      </c>
      <c r="D11" s="82" t="s">
        <v>252</v>
      </c>
      <c r="E11" s="82" t="s">
        <v>252</v>
      </c>
      <c r="F11" s="82" t="s">
        <v>264</v>
      </c>
      <c r="G11" s="82" t="s">
        <v>252</v>
      </c>
    </row>
    <row r="12" spans="2:7" ht="27" thickBot="1" x14ac:dyDescent="0.3">
      <c r="B12" s="82" t="s">
        <v>251</v>
      </c>
      <c r="C12" s="82" t="s">
        <v>251</v>
      </c>
      <c r="D12" s="82" t="s">
        <v>251</v>
      </c>
      <c r="E12" s="82" t="s">
        <v>251</v>
      </c>
      <c r="F12" s="82" t="s">
        <v>263</v>
      </c>
      <c r="G12" s="82" t="s">
        <v>251</v>
      </c>
    </row>
    <row r="13" spans="2:7" ht="27" thickBot="1" x14ac:dyDescent="0.3">
      <c r="B13" s="82" t="s">
        <v>253</v>
      </c>
      <c r="C13" s="82" t="s">
        <v>253</v>
      </c>
      <c r="D13" s="82" t="s">
        <v>253</v>
      </c>
      <c r="E13" s="82" t="s">
        <v>253</v>
      </c>
      <c r="F13" s="82" t="s">
        <v>258</v>
      </c>
      <c r="G13" s="82" t="s">
        <v>253</v>
      </c>
    </row>
    <row r="14" spans="2:7" ht="27" thickBot="1" x14ac:dyDescent="0.3">
      <c r="B14" s="82" t="s">
        <v>254</v>
      </c>
      <c r="C14" s="82" t="s">
        <v>254</v>
      </c>
      <c r="D14" s="82" t="s">
        <v>254</v>
      </c>
      <c r="E14" s="82" t="s">
        <v>254</v>
      </c>
      <c r="F14" s="82" t="s">
        <v>259</v>
      </c>
      <c r="G14" s="82" t="s">
        <v>254</v>
      </c>
    </row>
    <row r="15" spans="2:7" ht="27" thickBot="1" x14ac:dyDescent="0.3">
      <c r="B15" s="82" t="s">
        <v>255</v>
      </c>
      <c r="C15" s="82" t="s">
        <v>255</v>
      </c>
      <c r="D15" s="82" t="s">
        <v>255</v>
      </c>
      <c r="E15" s="82" t="s">
        <v>255</v>
      </c>
      <c r="F15" s="82" t="s">
        <v>260</v>
      </c>
      <c r="G15" s="82" t="s">
        <v>255</v>
      </c>
    </row>
    <row r="16" spans="2:7" ht="27" thickBot="1" x14ac:dyDescent="0.3">
      <c r="B16" s="82" t="s">
        <v>256</v>
      </c>
      <c r="C16" s="82" t="s">
        <v>256</v>
      </c>
      <c r="D16" s="82" t="s">
        <v>256</v>
      </c>
      <c r="E16" s="82" t="s">
        <v>256</v>
      </c>
      <c r="F16" s="82" t="s">
        <v>261</v>
      </c>
      <c r="G16" s="82" t="s">
        <v>256</v>
      </c>
    </row>
    <row r="17" spans="2:7" ht="27" thickBot="1" x14ac:dyDescent="0.3">
      <c r="B17" s="82" t="s">
        <v>257</v>
      </c>
      <c r="C17" s="82" t="s">
        <v>257</v>
      </c>
      <c r="D17" s="82" t="s">
        <v>257</v>
      </c>
      <c r="E17" s="82" t="s">
        <v>257</v>
      </c>
      <c r="F17" s="82" t="s">
        <v>262</v>
      </c>
      <c r="G17" s="82" t="s">
        <v>257</v>
      </c>
    </row>
    <row r="18" spans="2:7" ht="15.75" thickBot="1" x14ac:dyDescent="0.3">
      <c r="B18" s="112" t="s">
        <v>127</v>
      </c>
      <c r="C18" s="112"/>
      <c r="D18" s="112"/>
      <c r="E18" s="112"/>
      <c r="F18" s="112"/>
      <c r="G18" s="112"/>
    </row>
    <row r="19" spans="2:7" ht="15.75" thickBot="1" x14ac:dyDescent="0.3"/>
    <row r="20" spans="2:7" ht="15.75" customHeight="1" thickBot="1" x14ac:dyDescent="0.3">
      <c r="B20" s="111" t="s">
        <v>128</v>
      </c>
      <c r="C20" s="111"/>
      <c r="D20" s="111"/>
      <c r="E20" s="111"/>
      <c r="F20" s="111"/>
      <c r="G20" s="111"/>
    </row>
    <row r="21" spans="2:7" ht="30.75" thickBot="1" x14ac:dyDescent="0.3">
      <c r="B21" s="24" t="s">
        <v>121</v>
      </c>
      <c r="C21" s="24" t="s">
        <v>122</v>
      </c>
      <c r="D21" s="25" t="s">
        <v>123</v>
      </c>
      <c r="E21" s="24" t="s">
        <v>124</v>
      </c>
      <c r="F21" s="24" t="s">
        <v>125</v>
      </c>
      <c r="G21" s="24" t="s">
        <v>126</v>
      </c>
    </row>
    <row r="22" spans="2:7" ht="27" thickBot="1" x14ac:dyDescent="0.3">
      <c r="B22" s="82" t="s">
        <v>251</v>
      </c>
      <c r="C22" s="82" t="s">
        <v>251</v>
      </c>
      <c r="D22" s="82" t="s">
        <v>267</v>
      </c>
      <c r="E22" s="82" t="s">
        <v>272</v>
      </c>
      <c r="F22" s="82" t="s">
        <v>274</v>
      </c>
      <c r="G22" s="82" t="s">
        <v>251</v>
      </c>
    </row>
    <row r="23" spans="2:7" ht="27" thickBot="1" x14ac:dyDescent="0.3">
      <c r="B23" s="82" t="s">
        <v>253</v>
      </c>
      <c r="C23" s="82" t="s">
        <v>253</v>
      </c>
      <c r="D23" s="82" t="s">
        <v>266</v>
      </c>
      <c r="E23" s="82" t="s">
        <v>271</v>
      </c>
      <c r="F23" s="82" t="s">
        <v>273</v>
      </c>
      <c r="G23" s="82" t="s">
        <v>253</v>
      </c>
    </row>
    <row r="24" spans="2:7" ht="27" thickBot="1" x14ac:dyDescent="0.3">
      <c r="B24" s="82" t="s">
        <v>254</v>
      </c>
      <c r="C24" s="82" t="s">
        <v>254</v>
      </c>
      <c r="D24" s="82" t="s">
        <v>129</v>
      </c>
      <c r="E24" s="82" t="s">
        <v>265</v>
      </c>
      <c r="F24" s="82" t="s">
        <v>130</v>
      </c>
      <c r="G24" s="82" t="s">
        <v>254</v>
      </c>
    </row>
    <row r="25" spans="2:7" ht="27" thickBot="1" x14ac:dyDescent="0.3">
      <c r="B25" s="82" t="s">
        <v>255</v>
      </c>
      <c r="C25" s="82" t="s">
        <v>255</v>
      </c>
      <c r="D25" s="82" t="s">
        <v>131</v>
      </c>
      <c r="E25" s="82" t="s">
        <v>270</v>
      </c>
      <c r="F25" s="82" t="s">
        <v>132</v>
      </c>
      <c r="G25" s="82" t="s">
        <v>255</v>
      </c>
    </row>
    <row r="26" spans="2:7" ht="27" thickBot="1" x14ac:dyDescent="0.3">
      <c r="B26" s="82" t="s">
        <v>256</v>
      </c>
      <c r="C26" s="82" t="s">
        <v>256</v>
      </c>
      <c r="D26" s="82" t="s">
        <v>133</v>
      </c>
      <c r="E26" s="82" t="s">
        <v>269</v>
      </c>
      <c r="F26" s="82" t="s">
        <v>134</v>
      </c>
      <c r="G26" s="82" t="s">
        <v>256</v>
      </c>
    </row>
    <row r="27" spans="2:7" ht="27" thickBot="1" x14ac:dyDescent="0.3">
      <c r="B27" s="82" t="s">
        <v>257</v>
      </c>
      <c r="C27" s="82" t="s">
        <v>257</v>
      </c>
      <c r="D27" s="82" t="s">
        <v>135</v>
      </c>
      <c r="E27" s="82" t="s">
        <v>268</v>
      </c>
      <c r="F27" s="82" t="s">
        <v>136</v>
      </c>
      <c r="G27" s="82" t="s">
        <v>257</v>
      </c>
    </row>
    <row r="28" spans="2:7" ht="15.75" thickBot="1" x14ac:dyDescent="0.3">
      <c r="B28" s="112" t="s">
        <v>137</v>
      </c>
      <c r="C28" s="112"/>
      <c r="D28" s="112"/>
      <c r="E28" s="112"/>
      <c r="F28" s="112"/>
      <c r="G28" s="112"/>
    </row>
    <row r="29" spans="2:7" ht="15.75" thickBot="1" x14ac:dyDescent="0.3"/>
    <row r="30" spans="2:7" ht="15.75" customHeight="1" thickBot="1" x14ac:dyDescent="0.3">
      <c r="B30" s="111" t="s">
        <v>138</v>
      </c>
      <c r="C30" s="111"/>
      <c r="D30" s="111"/>
      <c r="E30" s="111"/>
      <c r="F30" s="111"/>
      <c r="G30" s="111"/>
    </row>
    <row r="31" spans="2:7" ht="30.75" thickBot="1" x14ac:dyDescent="0.3">
      <c r="B31" s="24" t="s">
        <v>121</v>
      </c>
      <c r="C31" s="24" t="s">
        <v>122</v>
      </c>
      <c r="D31" s="25" t="s">
        <v>123</v>
      </c>
      <c r="E31" s="24" t="s">
        <v>124</v>
      </c>
      <c r="F31" s="24" t="s">
        <v>125</v>
      </c>
      <c r="G31" s="24" t="s">
        <v>126</v>
      </c>
    </row>
    <row r="32" spans="2:7" ht="27" thickBot="1" x14ac:dyDescent="0.3">
      <c r="B32" s="83" t="s">
        <v>266</v>
      </c>
      <c r="C32" s="85" t="s">
        <v>280</v>
      </c>
      <c r="D32" s="82" t="s">
        <v>267</v>
      </c>
      <c r="E32" s="82" t="s">
        <v>282</v>
      </c>
      <c r="F32" s="82" t="s">
        <v>284</v>
      </c>
      <c r="G32" s="82" t="s">
        <v>278</v>
      </c>
    </row>
    <row r="33" spans="2:7" ht="27" thickBot="1" x14ac:dyDescent="0.3">
      <c r="B33" s="83" t="s">
        <v>129</v>
      </c>
      <c r="C33" s="85" t="s">
        <v>279</v>
      </c>
      <c r="D33" s="82" t="s">
        <v>266</v>
      </c>
      <c r="E33" s="82" t="s">
        <v>281</v>
      </c>
      <c r="F33" s="82" t="s">
        <v>283</v>
      </c>
      <c r="G33" s="82" t="s">
        <v>142</v>
      </c>
    </row>
    <row r="34" spans="2:7" ht="27" thickBot="1" x14ac:dyDescent="0.3">
      <c r="B34" s="83" t="s">
        <v>131</v>
      </c>
      <c r="C34" s="85" t="s">
        <v>139</v>
      </c>
      <c r="D34" s="82" t="s">
        <v>129</v>
      </c>
      <c r="E34" s="82" t="s">
        <v>140</v>
      </c>
      <c r="F34" s="82" t="s">
        <v>141</v>
      </c>
      <c r="G34" s="82" t="s">
        <v>145</v>
      </c>
    </row>
    <row r="35" spans="2:7" ht="27" thickBot="1" x14ac:dyDescent="0.3">
      <c r="B35" s="84" t="s">
        <v>133</v>
      </c>
      <c r="C35" s="85" t="s">
        <v>143</v>
      </c>
      <c r="D35" s="82" t="s">
        <v>131</v>
      </c>
      <c r="E35" s="82" t="s">
        <v>147</v>
      </c>
      <c r="F35" s="82" t="s">
        <v>144</v>
      </c>
      <c r="G35" s="82" t="s">
        <v>148</v>
      </c>
    </row>
    <row r="36" spans="2:7" ht="27" thickBot="1" x14ac:dyDescent="0.3">
      <c r="B36" s="84" t="s">
        <v>135</v>
      </c>
      <c r="C36" s="85" t="s">
        <v>135</v>
      </c>
      <c r="D36" s="85" t="s">
        <v>146</v>
      </c>
      <c r="E36" s="82" t="s">
        <v>275</v>
      </c>
      <c r="F36" s="82" t="s">
        <v>276</v>
      </c>
      <c r="G36" s="82" t="s">
        <v>277</v>
      </c>
    </row>
    <row r="37" spans="2:7" ht="15.75" thickBot="1" x14ac:dyDescent="0.3">
      <c r="B37" s="112" t="s">
        <v>149</v>
      </c>
      <c r="C37" s="112"/>
      <c r="D37" s="112"/>
      <c r="E37" s="112"/>
      <c r="F37" s="112"/>
      <c r="G37" s="112"/>
    </row>
  </sheetData>
  <sheetProtection sheet="1" objects="1" scenarios="1" selectLockedCells="1"/>
  <mergeCells count="11">
    <mergeCell ref="B30:G30"/>
    <mergeCell ref="B37:G37"/>
    <mergeCell ref="B9:G9"/>
    <mergeCell ref="B18:G18"/>
    <mergeCell ref="B20:G20"/>
    <mergeCell ref="B28:G28"/>
    <mergeCell ref="B2:G2"/>
    <mergeCell ref="B4:G4"/>
    <mergeCell ref="B6:G6"/>
    <mergeCell ref="B7:G7"/>
    <mergeCell ref="B5:G5"/>
  </mergeCells>
  <pageMargins left="0.7" right="0.7" top="0.75" bottom="0.75" header="0.3" footer="0.3"/>
  <pageSetup scale="67" fitToHeight="0"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46916B-86F3-43CA-9626-C849FD878C48}">
  <dimension ref="B1:I122"/>
  <sheetViews>
    <sheetView workbookViewId="0">
      <selection activeCell="B4" sqref="B4"/>
    </sheetView>
  </sheetViews>
  <sheetFormatPr defaultColWidth="9.140625" defaultRowHeight="12.75" x14ac:dyDescent="0.25"/>
  <cols>
    <col min="1" max="1" width="9.140625" style="6"/>
    <col min="2" max="2" width="50" style="4" customWidth="1"/>
    <col min="3" max="4" width="12.7109375" style="5" customWidth="1"/>
    <col min="5" max="16384" width="9.140625" style="6"/>
  </cols>
  <sheetData>
    <row r="1" spans="2:6" ht="13.5" thickBot="1" x14ac:dyDescent="0.3"/>
    <row r="2" spans="2:6" ht="19.5" thickBot="1" x14ac:dyDescent="0.3">
      <c r="B2" s="96" t="s">
        <v>150</v>
      </c>
      <c r="C2" s="97"/>
      <c r="D2" s="98"/>
    </row>
    <row r="3" spans="2:6" ht="19.5" thickBot="1" x14ac:dyDescent="0.3">
      <c r="B3" s="9"/>
    </row>
    <row r="4" spans="2:6" s="7" customFormat="1" ht="17.25" customHeight="1" thickBot="1" x14ac:dyDescent="0.3">
      <c r="B4" s="78" t="s">
        <v>46</v>
      </c>
      <c r="C4" s="115" t="s">
        <v>151</v>
      </c>
      <c r="D4" s="116"/>
      <c r="F4" s="8"/>
    </row>
    <row r="5" spans="2:6" s="7" customFormat="1" ht="15" customHeight="1" thickBot="1" x14ac:dyDescent="0.25">
      <c r="F5" s="8"/>
    </row>
    <row r="6" spans="2:6" s="10" customFormat="1" ht="20.25" customHeight="1" thickBot="1" x14ac:dyDescent="0.4">
      <c r="B6" s="28" t="s">
        <v>291</v>
      </c>
      <c r="C6" s="121">
        <f>VLOOKUP(B4,Est0!A3:C54,3,FALSE)</f>
        <v>0.41109000000000001</v>
      </c>
      <c r="D6" s="122"/>
      <c r="F6" s="13"/>
    </row>
    <row r="7" spans="2:6" s="10" customFormat="1" ht="15" customHeight="1" thickBot="1" x14ac:dyDescent="0.3">
      <c r="C7" s="11"/>
      <c r="D7" s="11"/>
      <c r="F7" s="13"/>
    </row>
    <row r="8" spans="2:6" s="10" customFormat="1" ht="15" customHeight="1" x14ac:dyDescent="0.25">
      <c r="B8" s="40" t="s">
        <v>152</v>
      </c>
      <c r="C8" s="113"/>
      <c r="D8" s="114"/>
      <c r="F8" s="13"/>
    </row>
    <row r="9" spans="2:6" s="10" customFormat="1" ht="15" customHeight="1" x14ac:dyDescent="0.25">
      <c r="B9" s="86" t="s">
        <v>290</v>
      </c>
      <c r="C9" s="119">
        <f>VLOOKUP($B$4,Indicators!B314:C365,2,FALSE)</f>
        <v>0.43630000000000002</v>
      </c>
      <c r="D9" s="120"/>
      <c r="F9" s="13"/>
    </row>
    <row r="10" spans="2:6" s="10" customFormat="1" ht="15" customHeight="1" x14ac:dyDescent="0.25">
      <c r="B10" s="87" t="s">
        <v>289</v>
      </c>
      <c r="C10" s="119">
        <f>VLOOKUP($B$4,Indicators!B262:C313,2,FALSE)</f>
        <v>0.49830000000000002</v>
      </c>
      <c r="D10" s="120"/>
      <c r="F10" s="13"/>
    </row>
    <row r="11" spans="2:6" s="10" customFormat="1" ht="15" customHeight="1" x14ac:dyDescent="0.25">
      <c r="B11" s="87" t="s">
        <v>153</v>
      </c>
      <c r="C11" s="119">
        <f>VLOOKUP($B$4,Indicators!B210:C261,2,FALSE)</f>
        <v>0.36199999999999999</v>
      </c>
      <c r="D11" s="120"/>
      <c r="F11" s="13"/>
    </row>
    <row r="12" spans="2:6" s="10" customFormat="1" ht="15" customHeight="1" x14ac:dyDescent="0.25">
      <c r="B12" s="87" t="s">
        <v>154</v>
      </c>
      <c r="C12" s="119">
        <f>VLOOKUP($B$4,Indicators!B158:C209,2,FALSE)</f>
        <v>0.2928</v>
      </c>
      <c r="D12" s="120"/>
      <c r="F12" s="13"/>
    </row>
    <row r="13" spans="2:6" s="10" customFormat="1" ht="15" customHeight="1" x14ac:dyDescent="0.25">
      <c r="B13" s="87" t="s">
        <v>155</v>
      </c>
      <c r="C13" s="119">
        <f>VLOOKUP($B$4,Indicators!B106:C157,2,FALSE)</f>
        <v>0.36630000000000001</v>
      </c>
      <c r="D13" s="120"/>
      <c r="F13" s="13"/>
    </row>
    <row r="14" spans="2:6" s="10" customFormat="1" ht="15" customHeight="1" x14ac:dyDescent="0.25">
      <c r="B14" s="87" t="s">
        <v>156</v>
      </c>
      <c r="C14" s="119">
        <f>VLOOKUP($B$4,Indicators!B54:C105,2,FALSE)</f>
        <v>0.40560000000000002</v>
      </c>
      <c r="D14" s="120"/>
      <c r="F14" s="13"/>
    </row>
    <row r="15" spans="2:6" s="10" customFormat="1" ht="15" customHeight="1" thickBot="1" x14ac:dyDescent="0.3">
      <c r="B15" s="88" t="s">
        <v>157</v>
      </c>
      <c r="C15" s="117">
        <f>VLOOKUP($B$4,Indicators!B2:C53,2,FALSE)</f>
        <v>0.4289</v>
      </c>
      <c r="D15" s="118"/>
    </row>
    <row r="16" spans="2:6" s="7" customFormat="1" ht="15" customHeight="1" thickBot="1" x14ac:dyDescent="0.25"/>
    <row r="17" spans="2:6" s="8" customFormat="1" ht="28.9" customHeight="1" x14ac:dyDescent="0.2">
      <c r="B17" s="37" t="s">
        <v>158</v>
      </c>
      <c r="C17" s="38" t="s">
        <v>292</v>
      </c>
      <c r="D17" s="39" t="s">
        <v>159</v>
      </c>
    </row>
    <row r="18" spans="2:6" x14ac:dyDescent="0.25">
      <c r="B18" s="29" t="s">
        <v>160</v>
      </c>
      <c r="C18" s="30">
        <f>VLOOKUP(B4,'MSG Data'!$A$2:$AT$53,2,FALSE)</f>
        <v>0.46901750564575195</v>
      </c>
      <c r="D18" s="31">
        <v>0.4695396</v>
      </c>
      <c r="F18" s="79"/>
    </row>
    <row r="19" spans="2:6" x14ac:dyDescent="0.25">
      <c r="B19" s="29" t="s">
        <v>161</v>
      </c>
      <c r="C19" s="30"/>
      <c r="D19" s="31"/>
      <c r="F19" s="79"/>
    </row>
    <row r="20" spans="2:6" x14ac:dyDescent="0.25">
      <c r="B20" s="32" t="s">
        <v>162</v>
      </c>
      <c r="C20" s="30">
        <f>VLOOKUP(B4,'MSG Data'!$A$2:$AT$53,3,FALSE)</f>
        <v>0.1185639426112175</v>
      </c>
      <c r="D20" s="31" t="s">
        <v>163</v>
      </c>
      <c r="F20" s="79"/>
    </row>
    <row r="21" spans="2:6" x14ac:dyDescent="0.25">
      <c r="B21" s="32" t="s">
        <v>164</v>
      </c>
      <c r="C21" s="30">
        <f>VLOOKUP(B4,'MSG Data'!$A$2:$AT$53,4,FALSE)</f>
        <v>0.23527532815933228</v>
      </c>
      <c r="D21" s="31">
        <v>0.41373009999999999</v>
      </c>
      <c r="F21" s="79"/>
    </row>
    <row r="22" spans="2:6" x14ac:dyDescent="0.25">
      <c r="B22" s="32" t="s">
        <v>165</v>
      </c>
      <c r="C22" s="30">
        <f>VLOOKUP(B4,'MSG Data'!$A$2:$AT$53,5,FALSE)</f>
        <v>0.46537625789642334</v>
      </c>
      <c r="D22" s="31">
        <v>-0.29752289999999998</v>
      </c>
      <c r="F22" s="79"/>
    </row>
    <row r="23" spans="2:6" x14ac:dyDescent="0.25">
      <c r="B23" s="32" t="s">
        <v>166</v>
      </c>
      <c r="C23" s="30">
        <f>VLOOKUP(B4,'MSG Data'!$A$2:$AT$53,6,FALSE)</f>
        <v>0.18078446388244629</v>
      </c>
      <c r="D23" s="31">
        <v>-0.51912440000000004</v>
      </c>
      <c r="F23" s="79"/>
    </row>
    <row r="24" spans="2:6" x14ac:dyDescent="0.25">
      <c r="B24" s="29" t="s">
        <v>167</v>
      </c>
      <c r="C24" s="30"/>
      <c r="D24" s="31"/>
      <c r="F24" s="79"/>
    </row>
    <row r="25" spans="2:6" x14ac:dyDescent="0.25">
      <c r="B25" s="32" t="s">
        <v>168</v>
      </c>
      <c r="C25" s="30">
        <f>VLOOKUP(B4,'MSG Data'!$A$2:$AT$53,7,FALSE)</f>
        <v>0.16085346043109894</v>
      </c>
      <c r="D25" s="31" t="s">
        <v>163</v>
      </c>
      <c r="F25" s="79"/>
    </row>
    <row r="26" spans="2:6" x14ac:dyDescent="0.25">
      <c r="B26" s="32" t="s">
        <v>169</v>
      </c>
      <c r="C26" s="30">
        <f>VLOOKUP(B4,'MSG Data'!$A$2:$AT$53,8,FALSE)</f>
        <v>2.6446914300322533E-2</v>
      </c>
      <c r="D26" s="31">
        <v>0.62322960000000005</v>
      </c>
      <c r="F26" s="79"/>
    </row>
    <row r="27" spans="2:6" x14ac:dyDescent="0.25">
      <c r="B27" s="32" t="s">
        <v>170</v>
      </c>
      <c r="C27" s="30">
        <f>VLOOKUP(B4,'MSG Data'!$A$2:$AT$53,9,FALSE)</f>
        <v>0.36968186497688293</v>
      </c>
      <c r="D27" s="31">
        <v>-0.22523389999999999</v>
      </c>
      <c r="F27" s="79"/>
    </row>
    <row r="28" spans="2:6" x14ac:dyDescent="0.25">
      <c r="B28" s="32" t="s">
        <v>171</v>
      </c>
      <c r="C28" s="30">
        <f>VLOOKUP(B4,'MSG Data'!$A$2:$AT$53,10,FALSE)</f>
        <v>0.41395169496536255</v>
      </c>
      <c r="D28" s="31">
        <v>-1.0123099999999999E-2</v>
      </c>
      <c r="F28" s="79"/>
    </row>
    <row r="29" spans="2:6" x14ac:dyDescent="0.25">
      <c r="B29" s="33" t="s">
        <v>172</v>
      </c>
      <c r="C29" s="30">
        <f>VLOOKUP(B4,'MSG Data'!$A$2:$AT$53,11,FALSE)</f>
        <v>2.9066054150462151E-2</v>
      </c>
      <c r="D29" s="31">
        <v>0.27119320000000002</v>
      </c>
      <c r="F29" s="79"/>
    </row>
    <row r="30" spans="2:6" x14ac:dyDescent="0.25">
      <c r="B30" s="29" t="s">
        <v>173</v>
      </c>
      <c r="C30" s="30"/>
      <c r="D30" s="31"/>
      <c r="F30" s="79"/>
    </row>
    <row r="31" spans="2:6" x14ac:dyDescent="0.25">
      <c r="B31" s="32" t="s">
        <v>174</v>
      </c>
      <c r="C31" s="30">
        <f>VLOOKUP(B4,'MSG Data'!$A$2:$AT$53,12,FALSE)</f>
        <v>2.6702439412474632E-2</v>
      </c>
      <c r="D31" s="31">
        <v>-7.6058600000000004E-2</v>
      </c>
      <c r="F31" s="79"/>
    </row>
    <row r="32" spans="2:6" x14ac:dyDescent="0.25">
      <c r="B32" s="32" t="s">
        <v>175</v>
      </c>
      <c r="C32" s="30">
        <f>VLOOKUP(B4,'MSG Data'!$A$2:$AT$53,13,FALSE)</f>
        <v>0.59933561086654663</v>
      </c>
      <c r="D32" s="31" t="s">
        <v>163</v>
      </c>
      <c r="F32" s="79"/>
    </row>
    <row r="33" spans="2:6" x14ac:dyDescent="0.25">
      <c r="B33" s="32" t="s">
        <v>176</v>
      </c>
      <c r="C33" s="30">
        <f>VLOOKUP(B4,'MSG Data'!$A$2:$AT$53,14,FALSE)</f>
        <v>0.25367319583892822</v>
      </c>
      <c r="D33" s="31">
        <v>9.7765599999999994E-2</v>
      </c>
      <c r="F33" s="79"/>
    </row>
    <row r="34" spans="2:6" ht="25.5" x14ac:dyDescent="0.25">
      <c r="B34" s="32" t="s">
        <v>177</v>
      </c>
      <c r="C34" s="30">
        <f>VLOOKUP(B4,'MSG Data'!$A$2:$AT$53,15,FALSE)</f>
        <v>0.11128146201372147</v>
      </c>
      <c r="D34" s="31">
        <v>3.6329000000000001E-3</v>
      </c>
      <c r="F34" s="79"/>
    </row>
    <row r="35" spans="2:6" x14ac:dyDescent="0.25">
      <c r="B35" s="29" t="s">
        <v>178</v>
      </c>
      <c r="C35" s="30"/>
      <c r="D35" s="31"/>
      <c r="F35" s="79"/>
    </row>
    <row r="36" spans="2:6" x14ac:dyDescent="0.25">
      <c r="B36" s="32" t="s">
        <v>179</v>
      </c>
      <c r="C36" s="30">
        <f>VLOOKUP(B4,'MSG Data'!$A$2:$AT$53,16,FALSE)</f>
        <v>0.34151014685630798</v>
      </c>
      <c r="D36" s="31" t="s">
        <v>163</v>
      </c>
      <c r="F36" s="79"/>
    </row>
    <row r="37" spans="2:6" x14ac:dyDescent="0.25">
      <c r="B37" s="32" t="s">
        <v>180</v>
      </c>
      <c r="C37" s="30">
        <f>VLOOKUP(B4,'MSG Data'!$A$2:$AT$53,17,FALSE)</f>
        <v>0.47342532873153687</v>
      </c>
      <c r="D37" s="31">
        <v>0.43029830000000002</v>
      </c>
      <c r="F37" s="79"/>
    </row>
    <row r="38" spans="2:6" x14ac:dyDescent="0.25">
      <c r="B38" s="32" t="s">
        <v>181</v>
      </c>
      <c r="C38" s="30">
        <f>VLOOKUP(B4,'MSG Data'!$A$2:$AT$53,18,FALSE)</f>
        <v>3.3090583980083466E-2</v>
      </c>
      <c r="D38" s="31">
        <v>1.12195E-2</v>
      </c>
      <c r="F38" s="79"/>
    </row>
    <row r="39" spans="2:6" x14ac:dyDescent="0.25">
      <c r="B39" s="32" t="s">
        <v>182</v>
      </c>
      <c r="C39" s="30">
        <f>VLOOKUP(B4,'MSG Data'!$A$2:$AT$53,19,FALSE)</f>
        <v>7.8382521867752075E-2</v>
      </c>
      <c r="D39" s="31">
        <v>0.1080103</v>
      </c>
      <c r="F39" s="79"/>
    </row>
    <row r="40" spans="2:6" x14ac:dyDescent="0.25">
      <c r="B40" s="32" t="s">
        <v>183</v>
      </c>
      <c r="C40" s="30">
        <f>VLOOKUP(B4,'MSG Data'!$A$2:$AT$53,20,FALSE)</f>
        <v>4.5419700443744659E-2</v>
      </c>
      <c r="D40" s="31">
        <v>0.57912660000000005</v>
      </c>
      <c r="F40" s="79"/>
    </row>
    <row r="41" spans="2:6" x14ac:dyDescent="0.25">
      <c r="B41" s="32" t="s">
        <v>184</v>
      </c>
      <c r="C41" s="30">
        <f>VLOOKUP(B4,'MSG Data'!$A$2:$AT$53,21,FALSE)</f>
        <v>2.8171712532639503E-2</v>
      </c>
      <c r="D41" s="31">
        <v>-9.1787199999999999E-2</v>
      </c>
      <c r="F41" s="79"/>
    </row>
    <row r="42" spans="2:6" x14ac:dyDescent="0.25">
      <c r="B42" s="29" t="s">
        <v>185</v>
      </c>
      <c r="C42" s="30"/>
      <c r="D42" s="31"/>
      <c r="F42" s="79"/>
    </row>
    <row r="43" spans="2:6" ht="25.5" x14ac:dyDescent="0.25">
      <c r="B43" s="32" t="s">
        <v>186</v>
      </c>
      <c r="C43" s="30">
        <f>VLOOKUP(B4,'MSG Data'!$A$2:$AT$53,22,FALSE)</f>
        <v>0.47240322828292847</v>
      </c>
      <c r="D43" s="31" t="s">
        <v>163</v>
      </c>
      <c r="F43" s="79"/>
    </row>
    <row r="44" spans="2:6" x14ac:dyDescent="0.25">
      <c r="B44" s="32" t="s">
        <v>187</v>
      </c>
      <c r="C44" s="30">
        <f>VLOOKUP(B4,'MSG Data'!$A$2:$AT$53,23,FALSE)</f>
        <v>0.41107705235481262</v>
      </c>
      <c r="D44" s="31">
        <v>6.7069699999999996E-2</v>
      </c>
      <c r="F44" s="79"/>
    </row>
    <row r="45" spans="2:6" x14ac:dyDescent="0.25">
      <c r="B45" s="32" t="s">
        <v>188</v>
      </c>
      <c r="C45" s="30">
        <f>VLOOKUP(B4,'MSG Data'!$A$2:$AT$53,24,FALSE)</f>
        <v>0.1165197417140007</v>
      </c>
      <c r="D45" s="31">
        <v>-5.3575200000000003E-2</v>
      </c>
      <c r="F45" s="79"/>
    </row>
    <row r="46" spans="2:6" x14ac:dyDescent="0.25">
      <c r="B46" s="29" t="s">
        <v>189</v>
      </c>
      <c r="C46" s="30"/>
      <c r="D46" s="31"/>
    </row>
    <row r="47" spans="2:6" x14ac:dyDescent="0.25">
      <c r="B47" s="32" t="s">
        <v>190</v>
      </c>
      <c r="C47" s="30">
        <f>VLOOKUP(B4,'MSG Data'!$A$2:$AT$53,25,FALSE)</f>
        <v>9.3317463994026184E-2</v>
      </c>
      <c r="D47" s="31">
        <v>2.21003E-2</v>
      </c>
      <c r="F47" s="79"/>
    </row>
    <row r="48" spans="2:6" x14ac:dyDescent="0.25">
      <c r="B48" s="32" t="s">
        <v>191</v>
      </c>
      <c r="C48" s="30">
        <f>VLOOKUP(B4,'MSG Data'!$A$2:$AT$53,26,FALSE)</f>
        <v>8.3735205233097076E-2</v>
      </c>
      <c r="D48" s="31">
        <v>-0.1187897</v>
      </c>
      <c r="F48" s="79"/>
    </row>
    <row r="49" spans="2:6" x14ac:dyDescent="0.25">
      <c r="B49" s="32" t="s">
        <v>192</v>
      </c>
      <c r="C49" s="30">
        <f>VLOOKUP(B4,'MSG Data'!$A$2:$AT$53,27,FALSE)</f>
        <v>1.7974572256207466E-2</v>
      </c>
      <c r="D49" s="31">
        <v>-0.80314960000000002</v>
      </c>
      <c r="F49" s="79"/>
    </row>
    <row r="50" spans="2:6" x14ac:dyDescent="0.25">
      <c r="B50" s="32" t="s">
        <v>193</v>
      </c>
      <c r="C50" s="30">
        <f>VLOOKUP(B4,'MSG Data'!$A$2:$AT$53,28,FALSE)</f>
        <v>5.9184569865465164E-2</v>
      </c>
      <c r="D50" s="31">
        <v>0.22107260000000001</v>
      </c>
      <c r="F50" s="79"/>
    </row>
    <row r="51" spans="2:6" x14ac:dyDescent="0.25">
      <c r="B51" s="32" t="s">
        <v>194</v>
      </c>
      <c r="C51" s="30">
        <f>VLOOKUP(B4,'MSG Data'!$A$2:$AT$53,29,FALSE)</f>
        <v>8.8933426886796951E-3</v>
      </c>
      <c r="D51" s="31">
        <v>-0.61719670000000004</v>
      </c>
      <c r="F51" s="79"/>
    </row>
    <row r="52" spans="2:6" x14ac:dyDescent="0.25">
      <c r="B52" s="32" t="s">
        <v>195</v>
      </c>
      <c r="C52" s="30">
        <f>VLOOKUP(B4,'MSG Data'!$A$2:$AT$53,30,FALSE)</f>
        <v>0.14886954426765442</v>
      </c>
      <c r="D52" s="31">
        <v>0.1219997</v>
      </c>
      <c r="F52" s="79"/>
    </row>
    <row r="53" spans="2:6" x14ac:dyDescent="0.25">
      <c r="B53" s="32" t="s">
        <v>196</v>
      </c>
      <c r="C53" s="30">
        <f>VLOOKUP(B4,'MSG Data'!$A$2:$AT$53,31,FALSE)</f>
        <v>1.709776371717453E-2</v>
      </c>
      <c r="D53" s="31">
        <v>-0.45721780000000001</v>
      </c>
      <c r="F53" s="79"/>
    </row>
    <row r="54" spans="2:6" x14ac:dyDescent="0.25">
      <c r="B54" s="32" t="s">
        <v>197</v>
      </c>
      <c r="C54" s="30">
        <f>VLOOKUP(B4,'MSG Data'!$A$2:$AT$53,32,FALSE)</f>
        <v>1.7285652458667755E-2</v>
      </c>
      <c r="D54" s="31">
        <v>0.30455290000000002</v>
      </c>
      <c r="F54" s="79"/>
    </row>
    <row r="55" spans="2:6" x14ac:dyDescent="0.25">
      <c r="B55" s="32" t="s">
        <v>198</v>
      </c>
      <c r="C55" s="30">
        <f>VLOOKUP(B4,'MSG Data'!$A$2:$AT$53,33,FALSE)</f>
        <v>0.32967996597290039</v>
      </c>
      <c r="D55" s="31">
        <v>-1.8950100000000001E-2</v>
      </c>
      <c r="F55" s="79"/>
    </row>
    <row r="56" spans="2:6" x14ac:dyDescent="0.25">
      <c r="B56" s="29" t="s">
        <v>199</v>
      </c>
      <c r="C56" s="30"/>
      <c r="D56" s="31"/>
    </row>
    <row r="57" spans="2:6" x14ac:dyDescent="0.25">
      <c r="B57" s="32" t="s">
        <v>200</v>
      </c>
      <c r="C57" s="34">
        <f>VLOOKUP(B4,'MSG Data'!$A$2:$AT$53,34,FALSE)</f>
        <v>2.3944027721881866E-2</v>
      </c>
      <c r="D57" s="31">
        <v>-1.4716210000000001</v>
      </c>
      <c r="F57" s="79"/>
    </row>
    <row r="58" spans="2:6" x14ac:dyDescent="0.25">
      <c r="B58" s="32" t="s">
        <v>201</v>
      </c>
      <c r="C58" s="30">
        <f>VLOOKUP(B4,'MSG Data'!$A$2:$AT$53,35,FALSE)</f>
        <v>0.13109330832958221</v>
      </c>
      <c r="D58" s="31">
        <v>3.8903949999999998</v>
      </c>
      <c r="F58" s="79"/>
    </row>
    <row r="59" spans="2:6" x14ac:dyDescent="0.25">
      <c r="B59" s="32" t="s">
        <v>202</v>
      </c>
      <c r="C59" s="30">
        <f>VLOOKUP(B4,'MSG Data'!$A$2:$AT$53,36,FALSE)</f>
        <v>4.864199087023735E-2</v>
      </c>
      <c r="D59" s="31">
        <v>2.0455070000000002</v>
      </c>
      <c r="F59" s="79"/>
    </row>
    <row r="60" spans="2:6" ht="25.5" x14ac:dyDescent="0.25">
      <c r="B60" s="32" t="s">
        <v>203</v>
      </c>
      <c r="C60" s="30">
        <f>VLOOKUP(B4,'MSG Data'!$A$2:$AT$53,37,FALSE)</f>
        <v>0.2196955680847168</v>
      </c>
      <c r="D60" s="31" t="s">
        <v>163</v>
      </c>
    </row>
    <row r="61" spans="2:6" x14ac:dyDescent="0.25">
      <c r="B61" s="32" t="s">
        <v>204</v>
      </c>
      <c r="C61" s="30">
        <f>VLOOKUP(B4,'MSG Data'!$A$2:$AT$53,38,FALSE)</f>
        <v>4.9955882132053375E-2</v>
      </c>
      <c r="D61" s="31">
        <v>-2.5407009999999999</v>
      </c>
      <c r="F61" s="79"/>
    </row>
    <row r="62" spans="2:6" x14ac:dyDescent="0.25">
      <c r="B62" s="32" t="s">
        <v>205</v>
      </c>
      <c r="C62" s="30">
        <f>VLOOKUP(B4,'MSG Data'!$A$2:$AT$53,39,FALSE)</f>
        <v>1.1582859791815281E-2</v>
      </c>
      <c r="D62" s="31">
        <v>-0.90146459999999995</v>
      </c>
      <c r="F62" s="79"/>
    </row>
    <row r="63" spans="2:6" x14ac:dyDescent="0.25">
      <c r="B63" s="32" t="s">
        <v>206</v>
      </c>
      <c r="C63" s="30">
        <f>VLOOKUP(B4,'MSG Data'!$A$2:$AT$53,40,FALSE)</f>
        <v>0.10059838742017746</v>
      </c>
      <c r="D63" s="31">
        <v>1.2519750000000001</v>
      </c>
      <c r="F63" s="79"/>
    </row>
    <row r="64" spans="2:6" x14ac:dyDescent="0.25">
      <c r="B64" s="32" t="s">
        <v>207</v>
      </c>
      <c r="C64" s="30">
        <f>VLOOKUP(B4,'MSG Data'!$A$2:$AT$53,41,FALSE)</f>
        <v>0.1357593834400177</v>
      </c>
      <c r="D64" s="31">
        <v>0.1154992</v>
      </c>
      <c r="F64" s="79"/>
    </row>
    <row r="65" spans="2:9" x14ac:dyDescent="0.25">
      <c r="B65" s="32" t="s">
        <v>208</v>
      </c>
      <c r="C65" s="30">
        <f>VLOOKUP(B4,'MSG Data'!$A$2:$AT$53,42,FALSE)</f>
        <v>8.4640597924590111E-3</v>
      </c>
      <c r="D65" s="31">
        <v>1.8697550000000001</v>
      </c>
      <c r="F65" s="79"/>
    </row>
    <row r="66" spans="2:9" x14ac:dyDescent="0.25">
      <c r="B66" s="32" t="s">
        <v>209</v>
      </c>
      <c r="C66" s="30">
        <f>VLOOKUP(B4,'MSG Data'!$A$2:$AT$53,43,FALSE)</f>
        <v>2.3520730435848236E-2</v>
      </c>
      <c r="D66" s="31">
        <v>5.8878240000000002</v>
      </c>
      <c r="F66" s="79"/>
    </row>
    <row r="67" spans="2:9" x14ac:dyDescent="0.25">
      <c r="B67" s="32" t="s">
        <v>210</v>
      </c>
      <c r="C67" s="30">
        <f>VLOOKUP(B4,'MSG Data'!$A$2:$AT$53,44,FALSE)</f>
        <v>6.1020791530609131E-2</v>
      </c>
      <c r="D67" s="31">
        <v>4.8283750000000003</v>
      </c>
      <c r="F67" s="79"/>
    </row>
    <row r="68" spans="2:9" x14ac:dyDescent="0.25">
      <c r="B68" s="32" t="s">
        <v>211</v>
      </c>
      <c r="C68" s="30">
        <f>VLOOKUP(B4,'MSG Data'!$A$2:$AT$53,45,FALSE)</f>
        <v>0.20966656506061554</v>
      </c>
      <c r="D68" s="31">
        <v>4.2166649999999999</v>
      </c>
      <c r="F68" s="79"/>
    </row>
    <row r="69" spans="2:9" x14ac:dyDescent="0.25">
      <c r="B69" s="32" t="s">
        <v>212</v>
      </c>
      <c r="C69" s="30">
        <f>VLOOKUP(B4,'MSG Data'!$A$2:$AT$53,46,FALSE)</f>
        <v>4.8748387371233548E-7</v>
      </c>
      <c r="D69" s="31">
        <v>8.3946280000000009</v>
      </c>
      <c r="F69" s="79"/>
      <c r="H69" s="79"/>
      <c r="I69" s="137"/>
    </row>
    <row r="70" spans="2:9" x14ac:dyDescent="0.25">
      <c r="B70" s="29" t="s">
        <v>213</v>
      </c>
      <c r="D70" s="35"/>
      <c r="H70" s="80"/>
    </row>
    <row r="71" spans="2:9" x14ac:dyDescent="0.25">
      <c r="B71" s="32" t="s">
        <v>46</v>
      </c>
      <c r="D71" s="31">
        <v>-1.798049</v>
      </c>
      <c r="F71" s="80"/>
    </row>
    <row r="72" spans="2:9" x14ac:dyDescent="0.25">
      <c r="B72" s="32" t="s">
        <v>47</v>
      </c>
      <c r="D72" s="31">
        <v>-2.385062</v>
      </c>
    </row>
    <row r="73" spans="2:9" x14ac:dyDescent="0.25">
      <c r="B73" s="32" t="s">
        <v>48</v>
      </c>
      <c r="D73" s="31">
        <v>-1.707543</v>
      </c>
    </row>
    <row r="74" spans="2:9" x14ac:dyDescent="0.25">
      <c r="B74" s="32" t="s">
        <v>49</v>
      </c>
      <c r="D74" s="31">
        <v>-1.641716</v>
      </c>
    </row>
    <row r="75" spans="2:9" x14ac:dyDescent="0.25">
      <c r="B75" s="32" t="s">
        <v>50</v>
      </c>
      <c r="D75" s="31">
        <v>-1.7968109999999999</v>
      </c>
    </row>
    <row r="76" spans="2:9" x14ac:dyDescent="0.25">
      <c r="B76" s="32" t="s">
        <v>51</v>
      </c>
      <c r="D76" s="31">
        <v>-1.8573850000000001</v>
      </c>
    </row>
    <row r="77" spans="2:9" x14ac:dyDescent="0.25">
      <c r="B77" s="32" t="s">
        <v>52</v>
      </c>
      <c r="D77" s="31">
        <v>-1.4884090000000001</v>
      </c>
    </row>
    <row r="78" spans="2:9" x14ac:dyDescent="0.25">
      <c r="B78" s="32" t="s">
        <v>53</v>
      </c>
      <c r="D78" s="31">
        <v>-1.275361</v>
      </c>
    </row>
    <row r="79" spans="2:9" x14ac:dyDescent="0.25">
      <c r="B79" s="32" t="s">
        <v>54</v>
      </c>
      <c r="D79" s="31">
        <v>-2.5755110000000001</v>
      </c>
    </row>
    <row r="80" spans="2:9" x14ac:dyDescent="0.25">
      <c r="B80" s="32" t="s">
        <v>55</v>
      </c>
      <c r="D80" s="31">
        <v>-2.0147680000000001</v>
      </c>
    </row>
    <row r="81" spans="2:4" x14ac:dyDescent="0.25">
      <c r="B81" s="32" t="s">
        <v>56</v>
      </c>
      <c r="D81" s="31">
        <v>-1.7922849999999999</v>
      </c>
    </row>
    <row r="82" spans="2:4" x14ac:dyDescent="0.25">
      <c r="B82" s="32" t="s">
        <v>57</v>
      </c>
      <c r="D82" s="31">
        <v>-2.523638</v>
      </c>
    </row>
    <row r="83" spans="2:4" x14ac:dyDescent="0.25">
      <c r="B83" s="32" t="s">
        <v>58</v>
      </c>
      <c r="D83" s="31">
        <v>-2.0041229999999999</v>
      </c>
    </row>
    <row r="84" spans="2:4" x14ac:dyDescent="0.25">
      <c r="B84" s="32" t="s">
        <v>59</v>
      </c>
      <c r="D84" s="31">
        <v>-1.7479769999999999</v>
      </c>
    </row>
    <row r="85" spans="2:4" x14ac:dyDescent="0.25">
      <c r="B85" s="32" t="s">
        <v>60</v>
      </c>
      <c r="D85" s="31">
        <v>-1.511161</v>
      </c>
    </row>
    <row r="86" spans="2:4" x14ac:dyDescent="0.25">
      <c r="B86" s="32" t="s">
        <v>61</v>
      </c>
      <c r="D86" s="31">
        <v>-1.6016570000000001</v>
      </c>
    </row>
    <row r="87" spans="2:4" x14ac:dyDescent="0.25">
      <c r="B87" s="32" t="s">
        <v>62</v>
      </c>
      <c r="D87" s="31">
        <v>-1.5958380000000001</v>
      </c>
    </row>
    <row r="88" spans="2:4" x14ac:dyDescent="0.25">
      <c r="B88" s="32" t="s">
        <v>63</v>
      </c>
      <c r="D88" s="31">
        <v>-1.663438</v>
      </c>
    </row>
    <row r="89" spans="2:4" x14ac:dyDescent="0.25">
      <c r="B89" s="32" t="s">
        <v>64</v>
      </c>
      <c r="D89" s="31">
        <v>-1.7181949999999999</v>
      </c>
    </row>
    <row r="90" spans="2:4" x14ac:dyDescent="0.25">
      <c r="B90" s="32" t="s">
        <v>65</v>
      </c>
      <c r="D90" s="31">
        <v>-1.710413</v>
      </c>
    </row>
    <row r="91" spans="2:4" x14ac:dyDescent="0.25">
      <c r="B91" s="32" t="s">
        <v>66</v>
      </c>
      <c r="D91" s="31">
        <v>-2.066557</v>
      </c>
    </row>
    <row r="92" spans="2:4" x14ac:dyDescent="0.25">
      <c r="B92" s="32" t="s">
        <v>67</v>
      </c>
      <c r="D92" s="31">
        <v>-1.516181</v>
      </c>
    </row>
    <row r="93" spans="2:4" x14ac:dyDescent="0.25">
      <c r="B93" s="32" t="s">
        <v>68</v>
      </c>
      <c r="D93" s="31">
        <v>-1.636889</v>
      </c>
    </row>
    <row r="94" spans="2:4" x14ac:dyDescent="0.25">
      <c r="B94" s="32" t="s">
        <v>69</v>
      </c>
      <c r="D94" s="31">
        <v>-1.6517679999999999</v>
      </c>
    </row>
    <row r="95" spans="2:4" x14ac:dyDescent="0.25">
      <c r="B95" s="32" t="s">
        <v>70</v>
      </c>
      <c r="D95" s="31">
        <v>-1.5995060000000001</v>
      </c>
    </row>
    <row r="96" spans="2:4" x14ac:dyDescent="0.25">
      <c r="B96" s="32" t="s">
        <v>71</v>
      </c>
      <c r="D96" s="31">
        <v>-1.508877</v>
      </c>
    </row>
    <row r="97" spans="2:4" x14ac:dyDescent="0.25">
      <c r="B97" s="32" t="s">
        <v>72</v>
      </c>
      <c r="D97" s="31">
        <v>-1.97557</v>
      </c>
    </row>
    <row r="98" spans="2:4" x14ac:dyDescent="0.25">
      <c r="B98" s="32" t="s">
        <v>73</v>
      </c>
      <c r="D98" s="31">
        <v>-1.688097</v>
      </c>
    </row>
    <row r="99" spans="2:4" x14ac:dyDescent="0.25">
      <c r="B99" s="32" t="s">
        <v>74</v>
      </c>
      <c r="D99" s="31">
        <v>-1.8645849999999999</v>
      </c>
    </row>
    <row r="100" spans="2:4" x14ac:dyDescent="0.25">
      <c r="B100" s="32" t="s">
        <v>75</v>
      </c>
      <c r="D100" s="31">
        <v>-1.8529340000000001</v>
      </c>
    </row>
    <row r="101" spans="2:4" x14ac:dyDescent="0.25">
      <c r="B101" s="32" t="s">
        <v>76</v>
      </c>
      <c r="D101" s="31">
        <v>-1.7153480000000001</v>
      </c>
    </row>
    <row r="102" spans="2:4" x14ac:dyDescent="0.25">
      <c r="B102" s="32" t="s">
        <v>77</v>
      </c>
      <c r="D102" s="31">
        <v>-1.9276949999999999</v>
      </c>
    </row>
    <row r="103" spans="2:4" x14ac:dyDescent="0.25">
      <c r="B103" s="32" t="s">
        <v>78</v>
      </c>
      <c r="D103" s="31">
        <v>-1.3233090000000001</v>
      </c>
    </row>
    <row r="104" spans="2:4" x14ac:dyDescent="0.25">
      <c r="B104" s="32" t="s">
        <v>79</v>
      </c>
      <c r="D104" s="31">
        <v>-1.7911600000000001</v>
      </c>
    </row>
    <row r="105" spans="2:4" ht="12.75" customHeight="1" x14ac:dyDescent="0.25">
      <c r="B105" s="32" t="s">
        <v>80</v>
      </c>
      <c r="D105" s="41">
        <v>-1.818479</v>
      </c>
    </row>
    <row r="106" spans="2:4" ht="12.75" customHeight="1" x14ac:dyDescent="0.25">
      <c r="B106" s="32" t="s">
        <v>81</v>
      </c>
      <c r="D106" s="41">
        <v>-1.5143800000000001</v>
      </c>
    </row>
    <row r="107" spans="2:4" ht="12.75" customHeight="1" x14ac:dyDescent="0.25">
      <c r="B107" s="32" t="s">
        <v>82</v>
      </c>
      <c r="D107" s="41">
        <v>-1.8668359999999999</v>
      </c>
    </row>
    <row r="108" spans="2:4" ht="12.75" customHeight="1" x14ac:dyDescent="0.25">
      <c r="B108" s="32" t="s">
        <v>83</v>
      </c>
      <c r="D108" s="41">
        <v>-1.9876389999999999</v>
      </c>
    </row>
    <row r="109" spans="2:4" x14ac:dyDescent="0.25">
      <c r="B109" s="32" t="s">
        <v>84</v>
      </c>
      <c r="D109" s="31">
        <v>-1.6723870000000001</v>
      </c>
    </row>
    <row r="110" spans="2:4" x14ac:dyDescent="0.25">
      <c r="B110" s="32" t="s">
        <v>85</v>
      </c>
      <c r="D110" s="31">
        <v>-1.586417</v>
      </c>
    </row>
    <row r="111" spans="2:4" x14ac:dyDescent="0.25">
      <c r="B111" s="32" t="s">
        <v>86</v>
      </c>
      <c r="D111" s="31">
        <v>-1.7285349999999999</v>
      </c>
    </row>
    <row r="112" spans="2:4" x14ac:dyDescent="0.25">
      <c r="B112" s="32" t="s">
        <v>87</v>
      </c>
      <c r="D112" s="31">
        <v>-1.7689189999999999</v>
      </c>
    </row>
    <row r="113" spans="2:4" x14ac:dyDescent="0.25">
      <c r="B113" s="32" t="s">
        <v>88</v>
      </c>
      <c r="D113" s="31">
        <v>-1.9171940000000001</v>
      </c>
    </row>
    <row r="114" spans="2:4" x14ac:dyDescent="0.25">
      <c r="B114" s="32" t="s">
        <v>89</v>
      </c>
      <c r="D114" s="31">
        <v>-1.598651</v>
      </c>
    </row>
    <row r="115" spans="2:4" x14ac:dyDescent="0.25">
      <c r="B115" s="32" t="s">
        <v>90</v>
      </c>
      <c r="D115" s="31">
        <v>-1.8688819999999999</v>
      </c>
    </row>
    <row r="116" spans="2:4" x14ac:dyDescent="0.25">
      <c r="B116" s="32" t="s">
        <v>91</v>
      </c>
      <c r="D116" s="31">
        <v>-1.797458</v>
      </c>
    </row>
    <row r="117" spans="2:4" x14ac:dyDescent="0.25">
      <c r="B117" s="32" t="s">
        <v>92</v>
      </c>
      <c r="D117" s="31">
        <v>-2.0620409999999998</v>
      </c>
    </row>
    <row r="118" spans="2:4" x14ac:dyDescent="0.25">
      <c r="B118" s="32" t="s">
        <v>93</v>
      </c>
      <c r="D118" s="31">
        <v>-1.8131029999999999</v>
      </c>
    </row>
    <row r="119" spans="2:4" x14ac:dyDescent="0.25">
      <c r="B119" s="32" t="s">
        <v>94</v>
      </c>
      <c r="D119" s="31">
        <v>-1.739376</v>
      </c>
    </row>
    <row r="120" spans="2:4" x14ac:dyDescent="0.25">
      <c r="B120" s="32" t="s">
        <v>95</v>
      </c>
      <c r="D120" s="31">
        <v>-1.5426409999999999</v>
      </c>
    </row>
    <row r="121" spans="2:4" x14ac:dyDescent="0.25">
      <c r="B121" s="32" t="s">
        <v>96</v>
      </c>
      <c r="D121" s="31">
        <v>-1.8157589999999999</v>
      </c>
    </row>
    <row r="122" spans="2:4" ht="13.5" thickBot="1" x14ac:dyDescent="0.3">
      <c r="B122" s="36" t="s">
        <v>97</v>
      </c>
      <c r="C122" s="43"/>
      <c r="D122" s="42">
        <v>-1.6939120000000001</v>
      </c>
    </row>
  </sheetData>
  <sheetProtection sheet="1" objects="1" scenarios="1" selectLockedCells="1"/>
  <mergeCells count="11">
    <mergeCell ref="C8:D8"/>
    <mergeCell ref="B2:D2"/>
    <mergeCell ref="C4:D4"/>
    <mergeCell ref="C15:D15"/>
    <mergeCell ref="C14:D14"/>
    <mergeCell ref="C13:D13"/>
    <mergeCell ref="C12:D12"/>
    <mergeCell ref="C11:D11"/>
    <mergeCell ref="C6:D6"/>
    <mergeCell ref="C10:D10"/>
    <mergeCell ref="C9:D9"/>
  </mergeCells>
  <pageMargins left="0.7" right="0.7" top="0.75" bottom="0.75" header="0.3" footer="0.3"/>
  <pageSetup orientation="portrait" horizontalDpi="1200" verticalDpi="1200" r:id="rId1"/>
  <extLst>
    <ext xmlns:x14="http://schemas.microsoft.com/office/spreadsheetml/2009/9/main" uri="{CCE6A557-97BC-4b89-ADB6-D9C93CAAB3DF}">
      <x14:dataValidations xmlns:xm="http://schemas.microsoft.com/office/excel/2006/main" count="2">
        <x14:dataValidation type="list" showErrorMessage="1" error="Please select a state from the drop down list." xr:uid="{36ACDD98-FB01-4F54-B2FB-567288C8CBB0}">
          <x14:formula1>
            <xm:f>'MSG Data'!$B$2:$B$53</xm:f>
          </x14:formula1>
          <xm:sqref>B5</xm:sqref>
        </x14:dataValidation>
        <x14:dataValidation type="list" showErrorMessage="1" error="Please select a state from the drop down list." xr:uid="{4A3D196F-0392-4341-B7DB-78BED198A241}">
          <x14:formula1>
            <xm:f>'MSG Data'!$A$2:$A$53</xm:f>
          </x14:formula1>
          <xm:sqref>B4</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40F15-D68B-41C1-A211-FE4C6BB21F26}">
  <dimension ref="B1:H121"/>
  <sheetViews>
    <sheetView workbookViewId="0">
      <selection activeCell="B2" sqref="B2:D2"/>
    </sheetView>
  </sheetViews>
  <sheetFormatPr defaultColWidth="9.140625" defaultRowHeight="12.75" x14ac:dyDescent="0.25"/>
  <cols>
    <col min="1" max="1" width="9.140625" style="6"/>
    <col min="2" max="2" width="50" style="4" customWidth="1"/>
    <col min="3" max="4" width="12.7109375" style="5" customWidth="1"/>
    <col min="5" max="5" width="9.140625" style="6"/>
    <col min="6" max="6" width="11" style="6" bestFit="1" customWidth="1"/>
    <col min="7" max="7" width="9.140625" style="6"/>
    <col min="8" max="8" width="11" style="6" bestFit="1" customWidth="1"/>
    <col min="9" max="16384" width="9.140625" style="6"/>
  </cols>
  <sheetData>
    <row r="1" spans="2:6" ht="13.5" thickBot="1" x14ac:dyDescent="0.3"/>
    <row r="2" spans="2:6" ht="19.5" thickBot="1" x14ac:dyDescent="0.3">
      <c r="B2" s="96" t="s">
        <v>214</v>
      </c>
      <c r="C2" s="97"/>
      <c r="D2" s="98"/>
    </row>
    <row r="3" spans="2:6" ht="19.5" thickBot="1" x14ac:dyDescent="0.3">
      <c r="B3" s="9"/>
    </row>
    <row r="4" spans="2:6" s="7" customFormat="1" ht="31.9" customHeight="1" thickBot="1" x14ac:dyDescent="0.3">
      <c r="B4" s="77" t="str">
        <f>'MSG Model'!B4</f>
        <v>Alabama</v>
      </c>
      <c r="C4" s="123" t="s">
        <v>215</v>
      </c>
      <c r="D4" s="124"/>
      <c r="F4" s="8"/>
    </row>
    <row r="5" spans="2:6" s="7" customFormat="1" ht="15" customHeight="1" thickBot="1" x14ac:dyDescent="0.25">
      <c r="F5" s="8"/>
    </row>
    <row r="6" spans="2:6" s="10" customFormat="1" ht="20.25" customHeight="1" thickBot="1" x14ac:dyDescent="0.4">
      <c r="B6" s="28" t="s">
        <v>291</v>
      </c>
      <c r="C6" s="121">
        <f>VLOOKUP(B4,Est0!A3:K54,5,FALSE)</f>
        <v>0.454513</v>
      </c>
      <c r="D6" s="122"/>
      <c r="F6" s="13"/>
    </row>
    <row r="7" spans="2:6" s="10" customFormat="1" ht="15" customHeight="1" thickBot="1" x14ac:dyDescent="0.3">
      <c r="C7" s="11"/>
      <c r="D7" s="11"/>
      <c r="F7" s="13"/>
    </row>
    <row r="8" spans="2:6" s="10" customFormat="1" ht="15" customHeight="1" x14ac:dyDescent="0.25">
      <c r="B8" s="40" t="s">
        <v>216</v>
      </c>
      <c r="C8" s="113"/>
      <c r="D8" s="114"/>
      <c r="F8" s="13"/>
    </row>
    <row r="9" spans="2:6" s="10" customFormat="1" ht="15" customHeight="1" x14ac:dyDescent="0.25">
      <c r="B9" s="86" t="s">
        <v>294</v>
      </c>
      <c r="C9" s="119">
        <f>VLOOKUP($B$4,Indicators!F262:H313,2,FALSE)</f>
        <v>0.38429999999999997</v>
      </c>
      <c r="D9" s="120"/>
      <c r="F9" s="13"/>
    </row>
    <row r="10" spans="2:6" s="10" customFormat="1" ht="15" customHeight="1" x14ac:dyDescent="0.25">
      <c r="B10" s="87" t="s">
        <v>293</v>
      </c>
      <c r="C10" s="119">
        <f>VLOOKUP($B$4,Indicators!F210:H261,2,FALSE)</f>
        <v>0.4914</v>
      </c>
      <c r="D10" s="120"/>
      <c r="F10" s="13"/>
    </row>
    <row r="11" spans="2:6" s="10" customFormat="1" ht="15" customHeight="1" x14ac:dyDescent="0.25">
      <c r="B11" s="87" t="s">
        <v>217</v>
      </c>
      <c r="C11" s="119">
        <f>VLOOKUP($B$4,Indicators!F158:H209,2,FALSE)</f>
        <v>0.40689999999999998</v>
      </c>
      <c r="D11" s="120"/>
      <c r="F11" s="13"/>
    </row>
    <row r="12" spans="2:6" s="10" customFormat="1" ht="15" customHeight="1" x14ac:dyDescent="0.25">
      <c r="B12" s="87" t="s">
        <v>218</v>
      </c>
      <c r="C12" s="119">
        <f>VLOOKUP($B$4,Indicators!F106:H157,2,FALSE)</f>
        <v>0.44979999999999998</v>
      </c>
      <c r="D12" s="120"/>
      <c r="F12" s="13"/>
    </row>
    <row r="13" spans="2:6" s="10" customFormat="1" ht="15" customHeight="1" x14ac:dyDescent="0.25">
      <c r="B13" s="87" t="s">
        <v>219</v>
      </c>
      <c r="C13" s="119">
        <f>VLOOKUP($B$4,Indicators!F54:H105,2,FALSE)</f>
        <v>0.4259</v>
      </c>
      <c r="D13" s="120"/>
      <c r="F13" s="13"/>
    </row>
    <row r="14" spans="2:6" s="10" customFormat="1" ht="15" customHeight="1" thickBot="1" x14ac:dyDescent="0.3">
      <c r="B14" s="88" t="s">
        <v>220</v>
      </c>
      <c r="C14" s="117">
        <f>VLOOKUP($B$4,Indicators!F2:H53,2,FALSE)</f>
        <v>0.4088</v>
      </c>
      <c r="D14" s="118"/>
    </row>
    <row r="15" spans="2:6" s="7" customFormat="1" ht="15" customHeight="1" thickBot="1" x14ac:dyDescent="0.25"/>
    <row r="16" spans="2:6" s="8" customFormat="1" ht="28.9" customHeight="1" x14ac:dyDescent="0.2">
      <c r="B16" s="37" t="s">
        <v>158</v>
      </c>
      <c r="C16" s="38" t="s">
        <v>295</v>
      </c>
      <c r="D16" s="39" t="s">
        <v>159</v>
      </c>
    </row>
    <row r="17" spans="2:6" x14ac:dyDescent="0.25">
      <c r="B17" s="29" t="s">
        <v>160</v>
      </c>
      <c r="C17" s="30">
        <f>VLOOKUP(B4,'Q2 Emp &amp; Earn Data'!$A$2:$AT$53,2,FALSE)</f>
        <v>0.45738974213600159</v>
      </c>
      <c r="D17" s="31">
        <v>1.3398E-2</v>
      </c>
      <c r="F17" s="79"/>
    </row>
    <row r="18" spans="2:6" x14ac:dyDescent="0.25">
      <c r="B18" s="29" t="s">
        <v>161</v>
      </c>
      <c r="C18" s="30"/>
      <c r="D18" s="31"/>
    </row>
    <row r="19" spans="2:6" x14ac:dyDescent="0.25">
      <c r="B19" s="32" t="s">
        <v>162</v>
      </c>
      <c r="C19" s="30">
        <f>VLOOKUP(B4,'Q2 Emp &amp; Earn Data'!$A$2:$AT$53,3,FALSE)</f>
        <v>0.10981813073158264</v>
      </c>
      <c r="D19" s="31" t="s">
        <v>163</v>
      </c>
    </row>
    <row r="20" spans="2:6" x14ac:dyDescent="0.25">
      <c r="B20" s="32" t="s">
        <v>164</v>
      </c>
      <c r="C20" s="30">
        <f>VLOOKUP(B4,'Q2 Emp &amp; Earn Data'!$A$2:$AT$53,4,FALSE)</f>
        <v>0.23259703814983368</v>
      </c>
      <c r="D20" s="31">
        <v>0.2637814</v>
      </c>
      <c r="F20" s="79"/>
    </row>
    <row r="21" spans="2:6" x14ac:dyDescent="0.25">
      <c r="B21" s="32" t="s">
        <v>165</v>
      </c>
      <c r="C21" s="30">
        <f>VLOOKUP(B4,'Q2 Emp &amp; Earn Data'!$A$2:$AT$53,5,FALSE)</f>
        <v>0.4738345742225647</v>
      </c>
      <c r="D21" s="31">
        <v>0.1028664</v>
      </c>
      <c r="F21" s="79"/>
    </row>
    <row r="22" spans="2:6" x14ac:dyDescent="0.25">
      <c r="B22" s="32" t="s">
        <v>166</v>
      </c>
      <c r="C22" s="30">
        <f>VLOOKUP(B4,'Q2 Emp &amp; Earn Data'!$A$2:$AT$53,6,FALSE)</f>
        <v>0.18375025689601898</v>
      </c>
      <c r="D22" s="31">
        <v>-0.92724079999999998</v>
      </c>
      <c r="F22" s="79"/>
    </row>
    <row r="23" spans="2:6" x14ac:dyDescent="0.25">
      <c r="B23" s="29" t="s">
        <v>167</v>
      </c>
      <c r="C23" s="30"/>
      <c r="D23" s="31"/>
    </row>
    <row r="24" spans="2:6" x14ac:dyDescent="0.25">
      <c r="B24" s="32" t="s">
        <v>168</v>
      </c>
      <c r="C24" s="30">
        <f>VLOOKUP(B4,'Q2 Emp &amp; Earn Data'!$A$2:$AT$53,7,FALSE)</f>
        <v>0.14417113363742828</v>
      </c>
      <c r="D24" s="31" t="s">
        <v>163</v>
      </c>
    </row>
    <row r="25" spans="2:6" x14ac:dyDescent="0.25">
      <c r="B25" s="32" t="s">
        <v>169</v>
      </c>
      <c r="C25" s="30">
        <f>VLOOKUP(B4,'Q2 Emp &amp; Earn Data'!$A$2:$AT$53,8,FALSE)</f>
        <v>2.9057208448648453E-2</v>
      </c>
      <c r="D25" s="31">
        <v>0.30482860000000001</v>
      </c>
      <c r="F25" s="79"/>
    </row>
    <row r="26" spans="2:6" x14ac:dyDescent="0.25">
      <c r="B26" s="32" t="s">
        <v>170</v>
      </c>
      <c r="C26" s="30">
        <f>VLOOKUP(B4,'Q2 Emp &amp; Earn Data'!$A$2:$AT$53,9,FALSE)</f>
        <v>0.37885862588882446</v>
      </c>
      <c r="D26" s="31">
        <v>-0.2122658</v>
      </c>
      <c r="F26" s="79"/>
    </row>
    <row r="27" spans="2:6" x14ac:dyDescent="0.25">
      <c r="B27" s="32" t="s">
        <v>171</v>
      </c>
      <c r="C27" s="30">
        <f>VLOOKUP(B4,'Q2 Emp &amp; Earn Data'!$A$2:$AT$53,10,FALSE)</f>
        <v>0.41822868585586548</v>
      </c>
      <c r="D27" s="31">
        <v>0.21607299999999999</v>
      </c>
      <c r="F27" s="79"/>
    </row>
    <row r="28" spans="2:6" x14ac:dyDescent="0.25">
      <c r="B28" s="33" t="s">
        <v>172</v>
      </c>
      <c r="C28" s="30">
        <f>VLOOKUP(B4,'Q2 Emp &amp; Earn Data'!$A$2:$AT$53,11,FALSE)</f>
        <v>2.9684342443943024E-2</v>
      </c>
      <c r="D28" s="31">
        <v>-0.3908893</v>
      </c>
      <c r="F28" s="79"/>
    </row>
    <row r="29" spans="2:6" x14ac:dyDescent="0.25">
      <c r="B29" s="29" t="s">
        <v>173</v>
      </c>
      <c r="C29" s="30"/>
      <c r="D29" s="31"/>
    </row>
    <row r="30" spans="2:6" x14ac:dyDescent="0.25">
      <c r="B30" s="32" t="s">
        <v>174</v>
      </c>
      <c r="C30" s="30">
        <f>VLOOKUP(B4,'Q2 Emp &amp; Earn Data'!$A$2:$AT$53,12,FALSE)</f>
        <v>1.4702808111906052E-2</v>
      </c>
      <c r="D30" s="31">
        <v>0.23869560000000001</v>
      </c>
      <c r="F30" s="79"/>
    </row>
    <row r="31" spans="2:6" x14ac:dyDescent="0.25">
      <c r="B31" s="32" t="s">
        <v>175</v>
      </c>
      <c r="C31" s="30">
        <f>VLOOKUP(B4,'Q2 Emp &amp; Earn Data'!$A$2:$AT$53,13,FALSE)</f>
        <v>0.62295311689376831</v>
      </c>
      <c r="D31" s="31" t="s">
        <v>163</v>
      </c>
    </row>
    <row r="32" spans="2:6" x14ac:dyDescent="0.25">
      <c r="B32" s="32" t="s">
        <v>176</v>
      </c>
      <c r="C32" s="30">
        <f>VLOOKUP(B4,'Q2 Emp &amp; Earn Data'!$A$2:$AT$53,14,FALSE)</f>
        <v>0.23886837065219879</v>
      </c>
      <c r="D32" s="31">
        <v>-5.8643800000000003E-2</v>
      </c>
      <c r="F32" s="79"/>
    </row>
    <row r="33" spans="2:6" ht="25.5" x14ac:dyDescent="0.25">
      <c r="B33" s="32" t="s">
        <v>177</v>
      </c>
      <c r="C33" s="30">
        <f>VLOOKUP(B4,'Q2 Emp &amp; Earn Data'!$A$2:$AT$53,15,FALSE)</f>
        <v>0.11664692312479019</v>
      </c>
      <c r="D33" s="31">
        <v>7.4382900000000002E-2</v>
      </c>
      <c r="F33" s="79"/>
    </row>
    <row r="34" spans="2:6" x14ac:dyDescent="0.25">
      <c r="B34" s="29" t="s">
        <v>178</v>
      </c>
      <c r="C34" s="30"/>
      <c r="D34" s="31"/>
    </row>
    <row r="35" spans="2:6" x14ac:dyDescent="0.25">
      <c r="B35" s="32" t="s">
        <v>179</v>
      </c>
      <c r="C35" s="30">
        <f>VLOOKUP(B4,'Q2 Emp &amp; Earn Data'!$A$2:$AT$53,16,FALSE)</f>
        <v>0.33858266472816467</v>
      </c>
      <c r="D35" s="31" t="s">
        <v>163</v>
      </c>
    </row>
    <row r="36" spans="2:6" x14ac:dyDescent="0.25">
      <c r="B36" s="32" t="s">
        <v>180</v>
      </c>
      <c r="C36" s="30">
        <f>VLOOKUP(B4,'Q2 Emp &amp; Earn Data'!$A$2:$AT$53,17,FALSE)</f>
        <v>0.49327573180198669</v>
      </c>
      <c r="D36" s="31">
        <v>-7.3064599999999993E-2</v>
      </c>
      <c r="F36" s="79"/>
    </row>
    <row r="37" spans="2:6" x14ac:dyDescent="0.25">
      <c r="B37" s="32" t="s">
        <v>181</v>
      </c>
      <c r="C37" s="30">
        <f>VLOOKUP(B4,'Q2 Emp &amp; Earn Data'!$A$2:$AT$53,18,FALSE)</f>
        <v>4.738345742225647E-2</v>
      </c>
      <c r="D37" s="31">
        <v>-0.22562080000000001</v>
      </c>
      <c r="F37" s="79"/>
    </row>
    <row r="38" spans="2:6" x14ac:dyDescent="0.25">
      <c r="B38" s="32" t="s">
        <v>182</v>
      </c>
      <c r="C38" s="30">
        <f>VLOOKUP(B4,'Q2 Emp &amp; Earn Data'!$A$2:$AT$53,19,FALSE)</f>
        <v>5.9438366442918777E-2</v>
      </c>
      <c r="D38" s="31">
        <v>0.1354832</v>
      </c>
      <c r="F38" s="79"/>
    </row>
    <row r="39" spans="2:6" x14ac:dyDescent="0.25">
      <c r="B39" s="32" t="s">
        <v>183</v>
      </c>
      <c r="C39" s="30">
        <f>VLOOKUP(B4,'Q2 Emp &amp; Earn Data'!$A$2:$AT$53,20,FALSE)</f>
        <v>3.6304090172052383E-2</v>
      </c>
      <c r="D39" s="31">
        <v>-0.49285380000000001</v>
      </c>
      <c r="F39" s="79"/>
    </row>
    <row r="40" spans="2:6" x14ac:dyDescent="0.25">
      <c r="B40" s="32" t="s">
        <v>184</v>
      </c>
      <c r="C40" s="30">
        <f>VLOOKUP(B4,'Q2 Emp &amp; Earn Data'!$A$2:$AT$53,21,FALSE)</f>
        <v>2.5015678256750107E-2</v>
      </c>
      <c r="D40" s="31">
        <v>-0.22527659999999999</v>
      </c>
      <c r="F40" s="79"/>
    </row>
    <row r="41" spans="2:6" x14ac:dyDescent="0.25">
      <c r="B41" s="29" t="s">
        <v>185</v>
      </c>
      <c r="C41" s="30"/>
      <c r="D41" s="31"/>
    </row>
    <row r="42" spans="2:6" ht="25.5" x14ac:dyDescent="0.25">
      <c r="B42" s="32" t="s">
        <v>186</v>
      </c>
      <c r="C42" s="30">
        <f>VLOOKUP(B4,'Q2 Emp &amp; Earn Data'!$A$2:$AT$53,22,FALSE)</f>
        <v>0.45383596420288086</v>
      </c>
      <c r="D42" s="31" t="s">
        <v>163</v>
      </c>
    </row>
    <row r="43" spans="2:6" x14ac:dyDescent="0.25">
      <c r="B43" s="32" t="s">
        <v>187</v>
      </c>
      <c r="C43" s="30">
        <f>VLOOKUP(B4,'Q2 Emp &amp; Earn Data'!$A$2:$AT$53,23,FALSE)</f>
        <v>0.4233851432800293</v>
      </c>
      <c r="D43" s="31">
        <v>7.3460899999999996E-2</v>
      </c>
      <c r="F43" s="79"/>
    </row>
    <row r="44" spans="2:6" x14ac:dyDescent="0.25">
      <c r="B44" s="32" t="s">
        <v>188</v>
      </c>
      <c r="C44" s="30">
        <f>VLOOKUP(B4,'Q2 Emp &amp; Earn Data'!$A$2:$AT$53,24,FALSE)</f>
        <v>0.12277889996767044</v>
      </c>
      <c r="D44" s="31">
        <v>0.1087428</v>
      </c>
      <c r="F44" s="79"/>
    </row>
    <row r="45" spans="2:6" x14ac:dyDescent="0.25">
      <c r="B45" s="29" t="s">
        <v>189</v>
      </c>
      <c r="C45" s="30"/>
      <c r="D45" s="31"/>
    </row>
    <row r="46" spans="2:6" x14ac:dyDescent="0.25">
      <c r="B46" s="32" t="s">
        <v>190</v>
      </c>
      <c r="C46" s="30">
        <f>VLOOKUP(B4,'Q2 Emp &amp; Earn Data'!$A$2:$AT$53,25,FALSE)</f>
        <v>9.0047717094421387E-2</v>
      </c>
      <c r="D46" s="31">
        <v>-3.8630299999999999E-2</v>
      </c>
      <c r="F46" s="79"/>
    </row>
    <row r="47" spans="2:6" x14ac:dyDescent="0.25">
      <c r="B47" s="32" t="s">
        <v>191</v>
      </c>
      <c r="C47" s="30">
        <f>VLOOKUP(B4,'Q2 Emp &amp; Earn Data'!$A$2:$AT$53,26,FALSE)</f>
        <v>8.1595093011856079E-2</v>
      </c>
      <c r="D47" s="31">
        <v>-0.17372319999999999</v>
      </c>
      <c r="F47" s="79"/>
    </row>
    <row r="48" spans="2:6" x14ac:dyDescent="0.25">
      <c r="B48" s="32" t="s">
        <v>192</v>
      </c>
      <c r="C48" s="30">
        <f>VLOOKUP(B4,'Q2 Emp &amp; Earn Data'!$A$2:$AT$53,27,FALSE)</f>
        <v>1.6496250405907631E-2</v>
      </c>
      <c r="D48" s="31">
        <v>-0.96763290000000002</v>
      </c>
      <c r="F48" s="79"/>
    </row>
    <row r="49" spans="2:6" x14ac:dyDescent="0.25">
      <c r="B49" s="32" t="s">
        <v>193</v>
      </c>
      <c r="C49" s="30">
        <f>VLOOKUP(B4,'Q2 Emp &amp; Earn Data'!$A$2:$AT$53,28,FALSE)</f>
        <v>6.0054533183574677E-2</v>
      </c>
      <c r="D49" s="31">
        <v>0.31237989999999999</v>
      </c>
      <c r="F49" s="79"/>
    </row>
    <row r="50" spans="2:6" x14ac:dyDescent="0.25">
      <c r="B50" s="32" t="s">
        <v>194</v>
      </c>
      <c r="C50" s="30">
        <f>VLOOKUP(B4,'Q2 Emp &amp; Earn Data'!$A$2:$AT$53,29,FALSE)</f>
        <v>8.0436263233423233E-3</v>
      </c>
      <c r="D50" s="31">
        <v>1.4850730000000001</v>
      </c>
      <c r="F50" s="79"/>
    </row>
    <row r="51" spans="2:6" x14ac:dyDescent="0.25">
      <c r="B51" s="32" t="s">
        <v>195</v>
      </c>
      <c r="C51" s="30">
        <f>VLOOKUP(B4,'Q2 Emp &amp; Earn Data'!$A$2:$AT$53,30,FALSE)</f>
        <v>0.15691888332366943</v>
      </c>
      <c r="D51" s="31">
        <v>-0.18672630000000001</v>
      </c>
      <c r="F51" s="79"/>
    </row>
    <row r="52" spans="2:6" x14ac:dyDescent="0.25">
      <c r="B52" s="32" t="s">
        <v>196</v>
      </c>
      <c r="C52" s="30">
        <f>VLOOKUP(B4,'Q2 Emp &amp; Earn Data'!$A$2:$AT$53,31,FALSE)</f>
        <v>1.8473073840141296E-2</v>
      </c>
      <c r="D52" s="31">
        <v>0.2431575</v>
      </c>
      <c r="F52" s="79"/>
    </row>
    <row r="53" spans="2:6" x14ac:dyDescent="0.25">
      <c r="B53" s="32" t="s">
        <v>197</v>
      </c>
      <c r="C53" s="30">
        <f>VLOOKUP(B4,'Q2 Emp &amp; Earn Data'!$A$2:$AT$53,32,FALSE)</f>
        <v>1.5405589714646339E-2</v>
      </c>
      <c r="D53" s="31">
        <v>0.73937589999999997</v>
      </c>
      <c r="F53" s="79"/>
    </row>
    <row r="54" spans="2:6" x14ac:dyDescent="0.25">
      <c r="B54" s="32" t="s">
        <v>198</v>
      </c>
      <c r="C54" s="30">
        <f>VLOOKUP(B4,'Q2 Emp &amp; Earn Data'!$A$2:$AT$53,33,FALSE)</f>
        <v>0.32713019847869873</v>
      </c>
      <c r="D54" s="31">
        <v>-4.6313899999999998E-2</v>
      </c>
      <c r="F54" s="79"/>
    </row>
    <row r="55" spans="2:6" x14ac:dyDescent="0.25">
      <c r="B55" s="29" t="s">
        <v>199</v>
      </c>
      <c r="C55" s="30"/>
      <c r="D55" s="31"/>
    </row>
    <row r="56" spans="2:6" x14ac:dyDescent="0.25">
      <c r="B56" s="32" t="s">
        <v>200</v>
      </c>
      <c r="C56" s="34">
        <f>VLOOKUP(B4,'Q2 Emp &amp; Earn Data'!$A$2:$AT$53,34,FALSE)</f>
        <v>2.7021143585443497E-2</v>
      </c>
      <c r="D56" s="31">
        <v>-1.9097189999999999</v>
      </c>
      <c r="F56" s="79"/>
    </row>
    <row r="57" spans="2:6" x14ac:dyDescent="0.25">
      <c r="B57" s="32" t="s">
        <v>201</v>
      </c>
      <c r="C57" s="30">
        <f>VLOOKUP(B4,'Q2 Emp &amp; Earn Data'!$A$2:$AT$53,35,FALSE)</f>
        <v>0.13075068593025208</v>
      </c>
      <c r="D57" s="31">
        <v>2.3133279999999998</v>
      </c>
      <c r="F57" s="79"/>
    </row>
    <row r="58" spans="2:6" x14ac:dyDescent="0.25">
      <c r="B58" s="32" t="s">
        <v>202</v>
      </c>
      <c r="C58" s="30">
        <f>VLOOKUP(B4,'Q2 Emp &amp; Earn Data'!$A$2:$AT$53,36,FALSE)</f>
        <v>4.8691373318433762E-2</v>
      </c>
      <c r="D58" s="31">
        <v>3.5701139999999998</v>
      </c>
      <c r="F58" s="79"/>
    </row>
    <row r="59" spans="2:6" ht="25.5" x14ac:dyDescent="0.25">
      <c r="B59" s="32" t="s">
        <v>203</v>
      </c>
      <c r="C59" s="30">
        <f>VLOOKUP(B4,'Q2 Emp &amp; Earn Data'!$A$2:$AT$53,37,FALSE)</f>
        <v>0.21830862760543823</v>
      </c>
      <c r="D59" s="31" t="s">
        <v>163</v>
      </c>
    </row>
    <row r="60" spans="2:6" x14ac:dyDescent="0.25">
      <c r="B60" s="32" t="s">
        <v>204</v>
      </c>
      <c r="C60" s="30">
        <f>VLOOKUP(B4,'Q2 Emp &amp; Earn Data'!$A$2:$AT$53,38,FALSE)</f>
        <v>4.9937620759010315E-2</v>
      </c>
      <c r="D60" s="31">
        <v>7.9026430000000003</v>
      </c>
      <c r="F60" s="79"/>
    </row>
    <row r="61" spans="2:6" x14ac:dyDescent="0.25">
      <c r="B61" s="32" t="s">
        <v>205</v>
      </c>
      <c r="C61" s="30">
        <f>VLOOKUP(B4,'Q2 Emp &amp; Earn Data'!$A$2:$AT$53,39,FALSE)</f>
        <v>1.1280911974608898E-2</v>
      </c>
      <c r="D61" s="31">
        <v>0.88812020000000003</v>
      </c>
      <c r="F61" s="79"/>
    </row>
    <row r="62" spans="2:6" x14ac:dyDescent="0.25">
      <c r="B62" s="32" t="s">
        <v>206</v>
      </c>
      <c r="C62" s="30">
        <f>VLOOKUP(B4,'Q2 Emp &amp; Earn Data'!$A$2:$AT$53,40,FALSE)</f>
        <v>0.10002439469099045</v>
      </c>
      <c r="D62" s="31">
        <v>0.2214999</v>
      </c>
      <c r="F62" s="79"/>
    </row>
    <row r="63" spans="2:6" x14ac:dyDescent="0.25">
      <c r="B63" s="32" t="s">
        <v>207</v>
      </c>
      <c r="C63" s="30">
        <f>VLOOKUP(B4,'Q2 Emp &amp; Earn Data'!$A$2:$AT$53,41,FALSE)</f>
        <v>0.13482873141765594</v>
      </c>
      <c r="D63" s="31">
        <v>3.6654969999999998</v>
      </c>
      <c r="F63" s="79"/>
    </row>
    <row r="64" spans="2:6" x14ac:dyDescent="0.25">
      <c r="B64" s="32" t="s">
        <v>208</v>
      </c>
      <c r="C64" s="30">
        <f>VLOOKUP(B4,'Q2 Emp &amp; Earn Data'!$A$2:$AT$53,42,FALSE)</f>
        <v>8.5209133103489876E-3</v>
      </c>
      <c r="D64" s="31">
        <v>-0.39612449999999999</v>
      </c>
      <c r="F64" s="79"/>
    </row>
    <row r="65" spans="2:8" x14ac:dyDescent="0.25">
      <c r="B65" s="32" t="s">
        <v>209</v>
      </c>
      <c r="C65" s="30">
        <f>VLOOKUP(B4,'Q2 Emp &amp; Earn Data'!$A$2:$AT$53,43,FALSE)</f>
        <v>2.3310251533985138E-2</v>
      </c>
      <c r="D65" s="31">
        <v>6.2641929999999997</v>
      </c>
      <c r="F65" s="79"/>
    </row>
    <row r="66" spans="2:8" x14ac:dyDescent="0.25">
      <c r="B66" s="32" t="s">
        <v>210</v>
      </c>
      <c r="C66" s="30">
        <f>VLOOKUP(B4,'Q2 Emp &amp; Earn Data'!$A$2:$AT$53,44,FALSE)</f>
        <v>6.2027584761381149E-2</v>
      </c>
      <c r="D66" s="31">
        <v>4.6835560000000003</v>
      </c>
      <c r="F66" s="79"/>
    </row>
    <row r="67" spans="2:8" x14ac:dyDescent="0.25">
      <c r="B67" s="32" t="s">
        <v>211</v>
      </c>
      <c r="C67" s="30">
        <f>VLOOKUP(B4,'Q2 Emp &amp; Earn Data'!$A$2:$AT$53,45,FALSE)</f>
        <v>0.21231822669506073</v>
      </c>
      <c r="D67" s="31">
        <v>1.5402</v>
      </c>
      <c r="F67" s="79"/>
    </row>
    <row r="68" spans="2:8" x14ac:dyDescent="0.25">
      <c r="B68" s="32" t="s">
        <v>212</v>
      </c>
      <c r="C68" s="30">
        <f>VLOOKUP(B4,'Q2 Emp &amp; Earn Data'!$A$2:$AT$53,46,FALSE)</f>
        <v>6.6254540342924884E-7</v>
      </c>
      <c r="D68" s="31">
        <v>6.0042479999999996</v>
      </c>
      <c r="F68" s="79"/>
      <c r="H68" s="79"/>
    </row>
    <row r="69" spans="2:8" x14ac:dyDescent="0.25">
      <c r="B69" s="29" t="s">
        <v>213</v>
      </c>
      <c r="D69" s="35"/>
      <c r="H69" s="80"/>
    </row>
    <row r="70" spans="2:8" x14ac:dyDescent="0.25">
      <c r="B70" s="32" t="s">
        <v>46</v>
      </c>
      <c r="D70" s="31">
        <v>-1.5533779999999999</v>
      </c>
      <c r="F70" s="80"/>
    </row>
    <row r="71" spans="2:8" x14ac:dyDescent="0.25">
      <c r="B71" s="32" t="s">
        <v>47</v>
      </c>
      <c r="D71" s="31">
        <v>-1.301822</v>
      </c>
    </row>
    <row r="72" spans="2:8" x14ac:dyDescent="0.25">
      <c r="B72" s="32" t="s">
        <v>48</v>
      </c>
      <c r="D72" s="31">
        <v>-1.403956</v>
      </c>
    </row>
    <row r="73" spans="2:8" x14ac:dyDescent="0.25">
      <c r="B73" s="32" t="s">
        <v>49</v>
      </c>
      <c r="D73" s="31">
        <v>-1.4555340000000001</v>
      </c>
    </row>
    <row r="74" spans="2:8" x14ac:dyDescent="0.25">
      <c r="B74" s="32" t="s">
        <v>50</v>
      </c>
      <c r="D74" s="31">
        <v>-1.3564959999999999</v>
      </c>
    </row>
    <row r="75" spans="2:8" x14ac:dyDescent="0.25">
      <c r="B75" s="32" t="s">
        <v>51</v>
      </c>
      <c r="D75" s="31">
        <v>-1.5755680000000001</v>
      </c>
    </row>
    <row r="76" spans="2:8" x14ac:dyDescent="0.25">
      <c r="B76" s="32" t="s">
        <v>52</v>
      </c>
      <c r="D76" s="31">
        <v>-1.348006</v>
      </c>
    </row>
    <row r="77" spans="2:8" x14ac:dyDescent="0.25">
      <c r="B77" s="32" t="s">
        <v>53</v>
      </c>
      <c r="D77" s="31">
        <v>-1.667799</v>
      </c>
    </row>
    <row r="78" spans="2:8" x14ac:dyDescent="0.25">
      <c r="B78" s="32" t="s">
        <v>54</v>
      </c>
      <c r="D78" s="31">
        <v>-2.1182859999999999</v>
      </c>
    </row>
    <row r="79" spans="2:8" x14ac:dyDescent="0.25">
      <c r="B79" s="32" t="s">
        <v>55</v>
      </c>
      <c r="D79" s="31">
        <v>-1.520276</v>
      </c>
    </row>
    <row r="80" spans="2:8" x14ac:dyDescent="0.25">
      <c r="B80" s="32" t="s">
        <v>56</v>
      </c>
      <c r="D80" s="31">
        <v>-1.4664889999999999</v>
      </c>
    </row>
    <row r="81" spans="2:4" x14ac:dyDescent="0.25">
      <c r="B81" s="32" t="s">
        <v>57</v>
      </c>
      <c r="D81" s="31">
        <v>-1.638855</v>
      </c>
    </row>
    <row r="82" spans="2:4" x14ac:dyDescent="0.25">
      <c r="B82" s="32" t="s">
        <v>58</v>
      </c>
      <c r="D82" s="31">
        <v>-1.4238059999999999</v>
      </c>
    </row>
    <row r="83" spans="2:4" x14ac:dyDescent="0.25">
      <c r="B83" s="32" t="s">
        <v>59</v>
      </c>
      <c r="D83" s="31">
        <v>-1.5312049999999999</v>
      </c>
    </row>
    <row r="84" spans="2:4" x14ac:dyDescent="0.25">
      <c r="B84" s="32" t="s">
        <v>60</v>
      </c>
      <c r="D84" s="31">
        <v>-1.5583450000000001</v>
      </c>
    </row>
    <row r="85" spans="2:4" x14ac:dyDescent="0.25">
      <c r="B85" s="32" t="s">
        <v>61</v>
      </c>
      <c r="D85" s="31">
        <v>-1.513279</v>
      </c>
    </row>
    <row r="86" spans="2:4" x14ac:dyDescent="0.25">
      <c r="B86" s="32" t="s">
        <v>62</v>
      </c>
      <c r="D86" s="31">
        <v>-1.462237</v>
      </c>
    </row>
    <row r="87" spans="2:4" x14ac:dyDescent="0.25">
      <c r="B87" s="32" t="s">
        <v>63</v>
      </c>
      <c r="D87" s="31">
        <v>-1.5193239999999999</v>
      </c>
    </row>
    <row r="88" spans="2:4" x14ac:dyDescent="0.25">
      <c r="B88" s="32" t="s">
        <v>64</v>
      </c>
      <c r="D88" s="31">
        <v>-1.4113290000000001</v>
      </c>
    </row>
    <row r="89" spans="2:4" x14ac:dyDescent="0.25">
      <c r="B89" s="32" t="s">
        <v>65</v>
      </c>
      <c r="D89" s="31">
        <v>-1.264589</v>
      </c>
    </row>
    <row r="90" spans="2:4" x14ac:dyDescent="0.25">
      <c r="B90" s="32" t="s">
        <v>66</v>
      </c>
      <c r="D90" s="31">
        <v>-1.4715750000000001</v>
      </c>
    </row>
    <row r="91" spans="2:4" x14ac:dyDescent="0.25">
      <c r="B91" s="32" t="s">
        <v>67</v>
      </c>
      <c r="D91" s="31">
        <v>-1.1926399999999999</v>
      </c>
    </row>
    <row r="92" spans="2:4" x14ac:dyDescent="0.25">
      <c r="B92" s="32" t="s">
        <v>68</v>
      </c>
      <c r="D92" s="31">
        <v>-1.5039499999999999</v>
      </c>
    </row>
    <row r="93" spans="2:4" x14ac:dyDescent="0.25">
      <c r="B93" s="32" t="s">
        <v>69</v>
      </c>
      <c r="D93" s="31">
        <v>-1.4490350000000001</v>
      </c>
    </row>
    <row r="94" spans="2:4" x14ac:dyDescent="0.25">
      <c r="B94" s="32" t="s">
        <v>70</v>
      </c>
      <c r="D94" s="31">
        <v>-1.2942100000000001</v>
      </c>
    </row>
    <row r="95" spans="2:4" x14ac:dyDescent="0.25">
      <c r="B95" s="32" t="s">
        <v>71</v>
      </c>
      <c r="D95" s="31">
        <v>-1.5483659999999999</v>
      </c>
    </row>
    <row r="96" spans="2:4" x14ac:dyDescent="0.25">
      <c r="B96" s="32" t="s">
        <v>72</v>
      </c>
      <c r="D96" s="31">
        <v>-1.485109</v>
      </c>
    </row>
    <row r="97" spans="2:4" x14ac:dyDescent="0.25">
      <c r="B97" s="32" t="s">
        <v>73</v>
      </c>
      <c r="D97" s="31">
        <v>-1.4359280000000001</v>
      </c>
    </row>
    <row r="98" spans="2:4" x14ac:dyDescent="0.25">
      <c r="B98" s="32" t="s">
        <v>74</v>
      </c>
      <c r="D98" s="31">
        <v>-1.121308</v>
      </c>
    </row>
    <row r="99" spans="2:4" x14ac:dyDescent="0.25">
      <c r="B99" s="32" t="s">
        <v>75</v>
      </c>
      <c r="D99" s="31">
        <v>-1.5871120000000001</v>
      </c>
    </row>
    <row r="100" spans="2:4" x14ac:dyDescent="0.25">
      <c r="B100" s="32" t="s">
        <v>76</v>
      </c>
      <c r="D100" s="31">
        <v>-1.4109149999999999</v>
      </c>
    </row>
    <row r="101" spans="2:4" x14ac:dyDescent="0.25">
      <c r="B101" s="32" t="s">
        <v>77</v>
      </c>
      <c r="D101" s="31">
        <v>-1.2710349999999999</v>
      </c>
    </row>
    <row r="102" spans="2:4" x14ac:dyDescent="0.25">
      <c r="B102" s="32" t="s">
        <v>78</v>
      </c>
      <c r="D102" s="31">
        <v>-1.669807</v>
      </c>
    </row>
    <row r="103" spans="2:4" x14ac:dyDescent="0.25">
      <c r="B103" s="32" t="s">
        <v>79</v>
      </c>
      <c r="D103" s="31">
        <v>-1.5253300000000001</v>
      </c>
    </row>
    <row r="104" spans="2:4" ht="12.75" customHeight="1" x14ac:dyDescent="0.25">
      <c r="B104" s="32" t="s">
        <v>80</v>
      </c>
      <c r="D104" s="41">
        <v>-1.2180899999999999</v>
      </c>
    </row>
    <row r="105" spans="2:4" ht="12.75" customHeight="1" x14ac:dyDescent="0.25">
      <c r="B105" s="32" t="s">
        <v>81</v>
      </c>
      <c r="D105" s="41">
        <v>-1.4664999999999999</v>
      </c>
    </row>
    <row r="106" spans="2:4" ht="12.75" customHeight="1" x14ac:dyDescent="0.25">
      <c r="B106" s="32" t="s">
        <v>82</v>
      </c>
      <c r="D106" s="41">
        <v>-1.571637</v>
      </c>
    </row>
    <row r="107" spans="2:4" ht="12.75" customHeight="1" x14ac:dyDescent="0.25">
      <c r="B107" s="32" t="s">
        <v>83</v>
      </c>
      <c r="D107" s="41">
        <v>-1.576211</v>
      </c>
    </row>
    <row r="108" spans="2:4" x14ac:dyDescent="0.25">
      <c r="B108" s="32" t="s">
        <v>84</v>
      </c>
      <c r="D108" s="31">
        <v>-1.26627</v>
      </c>
    </row>
    <row r="109" spans="2:4" x14ac:dyDescent="0.25">
      <c r="B109" s="32" t="s">
        <v>85</v>
      </c>
      <c r="D109" s="31">
        <v>-1.311547</v>
      </c>
    </row>
    <row r="110" spans="2:4" x14ac:dyDescent="0.25">
      <c r="B110" s="32" t="s">
        <v>86</v>
      </c>
      <c r="D110" s="31">
        <v>-1.5593250000000001</v>
      </c>
    </row>
    <row r="111" spans="2:4" x14ac:dyDescent="0.25">
      <c r="B111" s="32" t="s">
        <v>87</v>
      </c>
      <c r="D111" s="31">
        <v>-1.3404510000000001</v>
      </c>
    </row>
    <row r="112" spans="2:4" x14ac:dyDescent="0.25">
      <c r="B112" s="32" t="s">
        <v>88</v>
      </c>
      <c r="D112" s="31">
        <v>-1.459989</v>
      </c>
    </row>
    <row r="113" spans="2:4" x14ac:dyDescent="0.25">
      <c r="B113" s="32" t="s">
        <v>89</v>
      </c>
      <c r="D113" s="31">
        <v>-1.3797740000000001</v>
      </c>
    </row>
    <row r="114" spans="2:4" x14ac:dyDescent="0.25">
      <c r="B114" s="32" t="s">
        <v>90</v>
      </c>
      <c r="D114" s="31">
        <v>-1.7070460000000001</v>
      </c>
    </row>
    <row r="115" spans="2:4" x14ac:dyDescent="0.25">
      <c r="B115" s="32" t="s">
        <v>91</v>
      </c>
      <c r="D115" s="31">
        <v>-1.3397349999999999</v>
      </c>
    </row>
    <row r="116" spans="2:4" x14ac:dyDescent="0.25">
      <c r="B116" s="32" t="s">
        <v>92</v>
      </c>
      <c r="D116" s="31">
        <v>-1.6286369999999999</v>
      </c>
    </row>
    <row r="117" spans="2:4" x14ac:dyDescent="0.25">
      <c r="B117" s="32" t="s">
        <v>93</v>
      </c>
      <c r="D117" s="31">
        <v>-1.4142520000000001</v>
      </c>
    </row>
    <row r="118" spans="2:4" x14ac:dyDescent="0.25">
      <c r="B118" s="32" t="s">
        <v>94</v>
      </c>
      <c r="D118" s="31">
        <v>-1.448267</v>
      </c>
    </row>
    <row r="119" spans="2:4" x14ac:dyDescent="0.25">
      <c r="B119" s="32" t="s">
        <v>95</v>
      </c>
      <c r="D119" s="31">
        <v>-1.603899</v>
      </c>
    </row>
    <row r="120" spans="2:4" x14ac:dyDescent="0.25">
      <c r="B120" s="32" t="s">
        <v>96</v>
      </c>
      <c r="D120" s="31">
        <v>-1.2185809999999999</v>
      </c>
    </row>
    <row r="121" spans="2:4" ht="13.5" thickBot="1" x14ac:dyDescent="0.3">
      <c r="B121" s="36" t="s">
        <v>97</v>
      </c>
      <c r="C121" s="43"/>
      <c r="D121" s="42">
        <v>-1.7085060000000001</v>
      </c>
    </row>
  </sheetData>
  <sheetProtection sheet="1" objects="1" scenarios="1" selectLockedCells="1"/>
  <mergeCells count="10">
    <mergeCell ref="C13:D13"/>
    <mergeCell ref="C14:D14"/>
    <mergeCell ref="B2:D2"/>
    <mergeCell ref="C4:D4"/>
    <mergeCell ref="C6:D6"/>
    <mergeCell ref="C8:D8"/>
    <mergeCell ref="C11:D11"/>
    <mergeCell ref="C12:D12"/>
    <mergeCell ref="C10:D10"/>
    <mergeCell ref="C9:D9"/>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showErrorMessage="1" error="Please select a state from the drop down list." xr:uid="{6D54F962-99B0-4BE5-800A-DF8A36A97976}">
          <x14:formula1>
            <xm:f>'MSG Data'!$B$2:$B$53</xm:f>
          </x14:formula1>
          <xm:sqref>B5</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cd72edb4-e45c-45f4-9d63-a7e774ecc40f">
      <Terms xmlns="http://schemas.microsoft.com/office/infopath/2007/PartnerControls"/>
    </lcf76f155ced4ddcb4097134ff3c332f>
    <TaxCatchAll xmlns="3b1535ea-af8c-4ff9-9bdc-c1f8398f1f8f" xsi:nil="true"/>
    <Notes xmlns="cd72edb4-e45c-45f4-9d63-a7e774ecc40f"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4AD94A9A1B21074B80D7F2BF296A65C6" ma:contentTypeVersion="22" ma:contentTypeDescription="Create a new document." ma:contentTypeScope="" ma:versionID="f52e714c9508f6f5e6cbec1c7d551222">
  <xsd:schema xmlns:xsd="http://www.w3.org/2001/XMLSchema" xmlns:xs="http://www.w3.org/2001/XMLSchema" xmlns:p="http://schemas.microsoft.com/office/2006/metadata/properties" xmlns:ns2="cd72edb4-e45c-45f4-9d63-a7e774ecc40f" xmlns:ns3="3b1535ea-af8c-4ff9-9bdc-c1f8398f1f8f" targetNamespace="http://schemas.microsoft.com/office/2006/metadata/properties" ma:root="true" ma:fieldsID="e92488e4e301c993cb8832de89343283" ns2:_="" ns3:_="">
    <xsd:import namespace="cd72edb4-e45c-45f4-9d63-a7e774ecc40f"/>
    <xsd:import namespace="3b1535ea-af8c-4ff9-9bdc-c1f8398f1f8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TaxCatchAll" minOccurs="0"/>
                <xsd:element ref="ns2:lcf76f155ced4ddcb4097134ff3c332f" minOccurs="0"/>
                <xsd:element ref="ns2:MediaServiceObjectDetectorVersions" minOccurs="0"/>
                <xsd:element ref="ns2:MediaServiceLocation" minOccurs="0"/>
                <xsd:element ref="ns2:MediaServiceSearchProperties" minOccurs="0"/>
                <xsd:element ref="ns2:Not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72edb4-e45c-45f4-9d63-a7e774ecc4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b31da6f4-e52d-49d7-b108-9c7783d77463"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Location" ma:index="24" nillable="true" ma:displayName="Location" ma:description="" ma:indexed="true" ma:internalName="MediaServiceLocation" ma:readOnly="true">
      <xsd:simpleType>
        <xsd:restriction base="dms:Text"/>
      </xsd:simpleType>
    </xsd:element>
    <xsd:element name="MediaServiceSearchProperties" ma:index="25" nillable="true" ma:displayName="MediaServiceSearchProperties" ma:hidden="true" ma:internalName="MediaServiceSearchProperties" ma:readOnly="true">
      <xsd:simpleType>
        <xsd:restriction base="dms:Note"/>
      </xsd:simpleType>
    </xsd:element>
    <xsd:element name="Notes" ma:index="26" nillable="true" ma:displayName="Notes" ma:format="Dropdown" ma:internalName="Notes">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b1535ea-af8c-4ff9-9bdc-c1f8398f1f8f" elementFormDefault="qualified">
    <xsd:import namespace="http://schemas.microsoft.com/office/2006/documentManagement/types"/>
    <xsd:import namespace="http://schemas.microsoft.com/office/infopath/2007/PartnerControls"/>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element name="TaxCatchAll" ma:index="20" nillable="true" ma:displayName="Taxonomy Catch All Column" ma:hidden="true" ma:list="{3bf2cb90-115e-4132-a2b2-0c78f9600309}" ma:internalName="TaxCatchAll" ma:showField="CatchAllData" ma:web="3b1535ea-af8c-4ff9-9bdc-c1f8398f1f8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0FAAB47-4841-434D-AA50-86CCFC9FE3D7}">
  <ds:schemaRefs>
    <ds:schemaRef ds:uri="http://purl.org/dc/elements/1.1/"/>
    <ds:schemaRef ds:uri="http://schemas.microsoft.com/office/2006/documentManagement/types"/>
    <ds:schemaRef ds:uri="http://purl.org/dc/dcmitype/"/>
    <ds:schemaRef ds:uri="http://purl.org/dc/terms/"/>
    <ds:schemaRef ds:uri="http://www.w3.org/XML/1998/namespace"/>
    <ds:schemaRef ds:uri="3b1535ea-af8c-4ff9-9bdc-c1f8398f1f8f"/>
    <ds:schemaRef ds:uri="cd72edb4-e45c-45f4-9d63-a7e774ecc40f"/>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7B932693-0812-4C00-A129-35DD4BFC1B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72edb4-e45c-45f4-9d63-a7e774ecc40f"/>
    <ds:schemaRef ds:uri="3b1535ea-af8c-4ff9-9bdc-c1f8398f1f8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5F99B19-DAFB-4642-85FB-55AB1A8DED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vt:i4>
      </vt:variant>
    </vt:vector>
  </HeadingPairs>
  <TitlesOfParts>
    <vt:vector size="14" baseType="lpstr">
      <vt:lpstr>MSG Data</vt:lpstr>
      <vt:lpstr>Q2 Emp &amp; Earn Data</vt:lpstr>
      <vt:lpstr>Q4 Emp &amp; Cred Data</vt:lpstr>
      <vt:lpstr>Est0</vt:lpstr>
      <vt:lpstr>Indicators</vt:lpstr>
      <vt:lpstr>Overview</vt:lpstr>
      <vt:lpstr>Data for Models</vt:lpstr>
      <vt:lpstr>MSG Model</vt:lpstr>
      <vt:lpstr>Q2 Emp Rate Model</vt:lpstr>
      <vt:lpstr>Med Earn Model</vt:lpstr>
      <vt:lpstr>Q4 Emp Rate Model</vt:lpstr>
      <vt:lpstr>Cred Att Model</vt:lpstr>
      <vt:lpstr>Estimate0s</vt:lpstr>
      <vt:lpstr>Estimate0s!Print_Titles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Isenberg, Emily</dc:creator>
  <cp:keywords/>
  <dc:description/>
  <cp:lastModifiedBy>Isenberg, Emily</cp:lastModifiedBy>
  <cp:revision/>
  <cp:lastPrinted>2024-04-19T18:04:59Z</cp:lastPrinted>
  <dcterms:created xsi:type="dcterms:W3CDTF">2022-04-04T15:54:37Z</dcterms:created>
  <dcterms:modified xsi:type="dcterms:W3CDTF">2024-05-21T18:15:53Z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0x0101004AD94A9A1B21074B80D7F2BF296A65C6</vt:lpwstr>
  </property>
  <property fmtid="{D5CDD505-2E9C-101B-9397-08002B2CF9AE}" pid="3" name="MediaServiceImageTags">
    <vt:lpwstr/>
  </property>
</Properties>
</file>